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íntesis" sheetId="1" r:id="rId4"/>
    <sheet state="visible" name="Facturación" sheetId="2" r:id="rId5"/>
    <sheet state="visible" name="Adquisición" sheetId="3" r:id="rId6"/>
    <sheet state="visible" name="Compra" sheetId="4" r:id="rId7"/>
    <sheet state="visible" name="Salarios" sheetId="5" r:id="rId8"/>
  </sheets>
  <definedNames/>
  <calcPr/>
</workbook>
</file>

<file path=xl/sharedStrings.xml><?xml version="1.0" encoding="utf-8"?>
<sst xmlns="http://schemas.openxmlformats.org/spreadsheetml/2006/main" count="303" uniqueCount="111">
  <si>
    <t>PREVISIÓN DE PRESUPUESTO</t>
  </si>
  <si>
    <t>Julio</t>
  </si>
  <si>
    <t>Agosto</t>
  </si>
  <si>
    <t>Septiembre</t>
  </si>
  <si>
    <t>Octubre</t>
  </si>
  <si>
    <t>Noviembre</t>
  </si>
  <si>
    <t xml:space="preserve"> Diciembre</t>
  </si>
  <si>
    <t>TOTAL 2016</t>
  </si>
  <si>
    <t>Enero</t>
  </si>
  <si>
    <t>Febrero</t>
  </si>
  <si>
    <t>Marzo</t>
  </si>
  <si>
    <t>Abril</t>
  </si>
  <si>
    <t>Mayo</t>
  </si>
  <si>
    <t>Junio</t>
  </si>
  <si>
    <t>TOTAL 2017</t>
  </si>
  <si>
    <t>TOTAL 2018</t>
  </si>
  <si>
    <t>nb / día</t>
  </si>
  <si>
    <t>RESUMEN EJECUTIVO</t>
  </si>
  <si>
    <t>INGRESOS</t>
  </si>
  <si>
    <t>Facturación</t>
  </si>
  <si>
    <t>COSTES</t>
  </si>
  <si>
    <t>Costes de adquisición</t>
  </si>
  <si>
    <t>Coste en % de la facturación</t>
  </si>
  <si>
    <t>Directo</t>
  </si>
  <si>
    <t>Google Adwords</t>
  </si>
  <si>
    <t>Afiliación</t>
  </si>
  <si>
    <t>Display</t>
  </si>
  <si>
    <t>Indirecto</t>
  </si>
  <si>
    <t xml:space="preserve">SEO </t>
  </si>
  <si>
    <t>Prensa</t>
  </si>
  <si>
    <t>Costes de compras</t>
  </si>
  <si>
    <t>Costes salariales</t>
  </si>
  <si>
    <t>COSTOS TOTALES</t>
  </si>
  <si>
    <t>RESULTADO</t>
  </si>
  <si>
    <t>Resultado de operaciones</t>
  </si>
  <si>
    <t>Resultado en % de la facturación</t>
  </si>
  <si>
    <t>By webolto</t>
  </si>
  <si>
    <t>Este documento es solo para uso personal.
No se puede distribuir a terceras personas sin el consentimiento previo de La Fabrique du Net.</t>
  </si>
  <si>
    <t>Para obtener la contraseña que permite modificar todo el contenido del archivo de Excel, escribe a contact@webolto.com</t>
  </si>
  <si>
    <t>FACTURACIÓN</t>
  </si>
  <si>
    <t>Segmento 1</t>
  </si>
  <si>
    <t>N.º pedidos / día</t>
  </si>
  <si>
    <t>Número de pedidos</t>
  </si>
  <si>
    <t>Carrito promedio (€)</t>
  </si>
  <si>
    <t>Facturación- Categoría 1</t>
  </si>
  <si>
    <t>Segmento 2</t>
  </si>
  <si>
    <t>Facturación - Categoría 2</t>
  </si>
  <si>
    <t>Segmento 3</t>
  </si>
  <si>
    <t>Facturación - Categoría 3</t>
  </si>
  <si>
    <t>N.º total de pedidos</t>
  </si>
  <si>
    <t>Facturación TOTAL</t>
  </si>
  <si>
    <t>By Welbolto</t>
  </si>
  <si>
    <t>ADQUISICIÓN</t>
  </si>
  <si>
    <t>TRÁFICO</t>
  </si>
  <si>
    <t>Cuota de pedidos realizados por antiguos clientes</t>
  </si>
  <si>
    <t>Tasa de conversión promedio</t>
  </si>
  <si>
    <t>Cantidad de visitantes únicos</t>
  </si>
  <si>
    <t>Cuota de Google Adwords</t>
  </si>
  <si>
    <t>Cuota del posicionamiento natural</t>
  </si>
  <si>
    <t>Cuota de afiliación</t>
  </si>
  <si>
    <t>Cuota de publicidad display</t>
  </si>
  <si>
    <t>Cuota de prensa</t>
  </si>
  <si>
    <t>Cuota de otros métodos</t>
  </si>
  <si>
    <t>COSTES DE ADQUISICIÓN DIRECTA</t>
  </si>
  <si>
    <t>Google Adwords (SEA)</t>
  </si>
  <si>
    <t>Número de visitantes SEM</t>
  </si>
  <si>
    <t>CPC promedio</t>
  </si>
  <si>
    <t>Presupuesto de AdWords</t>
  </si>
  <si>
    <t>Gastos de gestión (agencia / freelance)</t>
  </si>
  <si>
    <t>Coste del canal de Adwords</t>
  </si>
  <si>
    <t>Coste de adquisición de un cliente</t>
  </si>
  <si>
    <t>Número de pedidos por afiliación</t>
  </si>
  <si>
    <t>Comisión media</t>
  </si>
  <si>
    <t>Comisiones totales</t>
  </si>
  <si>
    <t>Comisión de plataforma de afiliación</t>
  </si>
  <si>
    <t>Coste de la plataforma de afiliación</t>
  </si>
  <si>
    <t>Coste del canal de afiliación</t>
  </si>
  <si>
    <t>Publicidad display</t>
  </si>
  <si>
    <t>Número de visitantes a través de publicidad display</t>
  </si>
  <si>
    <t>Coste por 1000 banners (CPM)</t>
  </si>
  <si>
    <t>Tasa de clic promedio (CTR)</t>
  </si>
  <si>
    <t>Presupuesto de publicidad display</t>
  </si>
  <si>
    <t>Comisión reguladora / Trading desk</t>
  </si>
  <si>
    <t>Gastos de gestión</t>
  </si>
  <si>
    <t>Coste del canal de publicidad display</t>
  </si>
  <si>
    <t>COSTES DE ADQUISICIÓN INDIRECTA</t>
  </si>
  <si>
    <t>SEO</t>
  </si>
  <si>
    <t>Número de pedidos a través de SEO</t>
  </si>
  <si>
    <t>Redacción</t>
  </si>
  <si>
    <t>Consultoría SEO</t>
  </si>
  <si>
    <t>Coste del canal SEO</t>
  </si>
  <si>
    <t>Coste marginal de adquisición de un cliente</t>
  </si>
  <si>
    <t>Coste agregado de adquisición de un cliente</t>
  </si>
  <si>
    <t>Total de pedidos a través del canal de prensa</t>
  </si>
  <si>
    <t>Honorarios de agencia de RP</t>
  </si>
  <si>
    <t>Coste del canal de prensa</t>
  </si>
  <si>
    <t>By Webolto</t>
  </si>
  <si>
    <t>Este documento es solo para uso personal.
No se puede distribuir a terceras personas sin el consentimiento previo de Webolto.</t>
  </si>
  <si>
    <t>COMPRAS</t>
  </si>
  <si>
    <t>Precio de compra (% pedido promedio)</t>
  </si>
  <si>
    <t>Compras - Categoría 1</t>
  </si>
  <si>
    <t>Compras - Categoría 2</t>
  </si>
  <si>
    <t>Compras - Categoría 3</t>
  </si>
  <si>
    <t>COMPRAS TOTALES</t>
  </si>
  <si>
    <t>SALARIOS</t>
  </si>
  <si>
    <t>Salario (bruto + cargas del empleador)</t>
  </si>
  <si>
    <t>Número de empleados/as</t>
  </si>
  <si>
    <t>Salarios en la función 1</t>
  </si>
  <si>
    <t>Salarios en la función 2</t>
  </si>
  <si>
    <t>Salarios en la función 3</t>
  </si>
  <si>
    <t>SALARIOS TOTALES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</si>
</sst>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_-* #,##0.00\ _€_-;\-* #,##0.00\ _€_-;_-* &quot;-&quot;??\ _€_-;_-@"/>
    <numFmt numFmtId="165" formatCode="_-* #,##0\ _€_-;\-* #,##0\ _€_-;_-* &quot;-&quot;??\ _€_-;_-@"/>
    <numFmt numFmtId="166" formatCode="_-* #,##0\ &quot;€&quot;_-;\-* #,##0\ &quot;€&quot;_-;_-* &quot;-&quot;??\ &quot;€&quot;_-;_-@"/>
    <numFmt numFmtId="167" formatCode="#,##0\ &quot;€&quot;"/>
    <numFmt numFmtId="168" formatCode="0.0%"/>
    <numFmt numFmtId="169" formatCode="_-* #,##0.0\ &quot;€&quot;_-;\-* #,##0.0\ &quot;€&quot;_-;_-* &quot;-&quot;??\ &quot;€&quot;_-;_-@"/>
    <numFmt numFmtId="170" formatCode="_-* #,##0\ [$€-40C]_-;\-* #,##0\ [$€-40C]_-;_-* &quot;-&quot;??\ [$€-40C]_-;_-@"/>
  </numFmts>
  <fonts count="13">
    <font>
      <sz val="11.0"/>
      <color theme="1"/>
      <name val="Arial"/>
    </font>
    <font>
      <b/>
      <sz val="12.0"/>
      <color theme="0"/>
      <name val="Calibri"/>
    </font>
    <font>
      <b/>
      <sz val="11.0"/>
      <color theme="1"/>
      <name val="Calibri"/>
    </font>
    <font>
      <b/>
      <sz val="11.0"/>
      <color rgb="FF000000"/>
      <name val="Calibri"/>
    </font>
    <font>
      <b/>
      <sz val="11.0"/>
      <color theme="0"/>
      <name val="Calibri"/>
    </font>
    <font>
      <sz val="11.0"/>
      <color theme="1"/>
      <name val="Calibri"/>
    </font>
    <font>
      <i/>
      <sz val="11.0"/>
      <color theme="1"/>
      <name val="Calibri"/>
    </font>
    <font>
      <i/>
      <sz val="11.0"/>
      <color rgb="FF000000"/>
      <name val="Calibri"/>
    </font>
    <font>
      <i/>
      <sz val="10.0"/>
      <color theme="1"/>
      <name val="Calibri"/>
    </font>
    <font>
      <sz val="11.0"/>
      <color theme="4"/>
      <name val="Calibri"/>
    </font>
    <font>
      <sz val="11.0"/>
      <color theme="0"/>
      <name val="Calibri"/>
    </font>
    <font>
      <b/>
      <sz val="11.0"/>
      <color rgb="FFFFFFFF"/>
      <name val="Calibri"/>
    </font>
    <font>
      <i/>
      <sz val="10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rgb="FF44546A"/>
        <bgColor rgb="FF44546A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7">
    <border/>
    <border>
      <left/>
      <right/>
      <top/>
      <bottom/>
    </border>
    <border>
      <left style="thin">
        <color rgb="FF44546A"/>
      </left>
      <right style="thin">
        <color rgb="FF44546A"/>
      </right>
      <top style="thin">
        <color rgb="FF44546A"/>
      </top>
      <bottom style="thin">
        <color rgb="FF44546A"/>
      </bottom>
    </border>
    <border>
      <left style="thin">
        <color rgb="FF44546A"/>
      </left>
      <right style="thin">
        <color rgb="FF44546A"/>
      </right>
    </border>
    <border>
      <left style="thin">
        <color rgb="FF44546A"/>
      </left>
      <right style="thin">
        <color rgb="FF44546A"/>
      </right>
      <top/>
      <bottom/>
    </border>
    <border>
      <left style="thin">
        <color rgb="FF44546A"/>
      </left>
      <right/>
      <top style="thin">
        <color rgb="FF44546A"/>
      </top>
      <bottom style="thin">
        <color rgb="FF44546A"/>
      </bottom>
    </border>
    <border>
      <left/>
      <right/>
      <top style="thin">
        <color rgb="FF44546A"/>
      </top>
      <bottom style="thin">
        <color rgb="FF44546A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vertical="center"/>
    </xf>
    <xf borderId="1" fillId="3" fontId="2" numFmtId="165" xfId="0" applyAlignment="1" applyBorder="1" applyFill="1" applyFont="1" applyNumberFormat="1">
      <alignment horizontal="center" vertical="center"/>
    </xf>
    <xf borderId="1" fillId="3" fontId="3" numFmtId="165" xfId="0" applyAlignment="1" applyBorder="1" applyFont="1" applyNumberFormat="1">
      <alignment horizontal="center" vertical="center"/>
    </xf>
    <xf borderId="2" fillId="4" fontId="4" numFmtId="165" xfId="0" applyAlignment="1" applyBorder="1" applyFill="1" applyFont="1" applyNumberFormat="1">
      <alignment horizontal="center" vertical="center"/>
    </xf>
    <xf borderId="0" fillId="0" fontId="5" numFmtId="0" xfId="0" applyAlignment="1" applyFont="1">
      <alignment vertical="center"/>
    </xf>
    <xf borderId="0" fillId="0" fontId="5" numFmtId="164" xfId="0" applyAlignment="1" applyFont="1" applyNumberFormat="1">
      <alignment vertical="center"/>
    </xf>
    <xf borderId="0" fillId="0" fontId="5" numFmtId="165" xfId="0" applyAlignment="1" applyFont="1" applyNumberFormat="1">
      <alignment vertical="center"/>
    </xf>
    <xf borderId="3" fillId="0" fontId="5" numFmtId="165" xfId="0" applyAlignment="1" applyBorder="1" applyFont="1" applyNumberFormat="1">
      <alignment vertical="center"/>
    </xf>
    <xf borderId="1" fillId="4" fontId="4" numFmtId="164" xfId="0" applyAlignment="1" applyBorder="1" applyFont="1" applyNumberFormat="1">
      <alignment vertical="center"/>
    </xf>
    <xf borderId="1" fillId="4" fontId="4" numFmtId="165" xfId="0" applyAlignment="1" applyBorder="1" applyFont="1" applyNumberFormat="1">
      <alignment vertical="center"/>
    </xf>
    <xf borderId="4" fillId="4" fontId="4" numFmtId="165" xfId="0" applyAlignment="1" applyBorder="1" applyFont="1" applyNumberFormat="1">
      <alignment horizontal="center" shrinkToFit="0" vertical="center" wrapText="1"/>
    </xf>
    <xf borderId="1" fillId="2" fontId="4" numFmtId="164" xfId="0" applyAlignment="1" applyBorder="1" applyFont="1" applyNumberFormat="1">
      <alignment vertical="center"/>
    </xf>
    <xf borderId="1" fillId="2" fontId="4" numFmtId="165" xfId="0" applyAlignment="1" applyBorder="1" applyFont="1" applyNumberFormat="1">
      <alignment vertical="center"/>
    </xf>
    <xf borderId="4" fillId="2" fontId="4" numFmtId="165" xfId="0" applyAlignment="1" applyBorder="1" applyFont="1" applyNumberFormat="1">
      <alignment horizontal="center" shrinkToFit="0" vertical="center" wrapText="1"/>
    </xf>
    <xf borderId="5" fillId="5" fontId="2" numFmtId="164" xfId="0" applyAlignment="1" applyBorder="1" applyFill="1" applyFont="1" applyNumberFormat="1">
      <alignment vertical="center"/>
    </xf>
    <xf borderId="6" fillId="5" fontId="2" numFmtId="166" xfId="0" applyAlignment="1" applyBorder="1" applyFont="1" applyNumberFormat="1">
      <alignment vertical="center"/>
    </xf>
    <xf borderId="2" fillId="5" fontId="2" numFmtId="166" xfId="0" applyAlignment="1" applyBorder="1" applyFont="1" applyNumberFormat="1">
      <alignment vertical="center"/>
    </xf>
    <xf borderId="0" fillId="0" fontId="5" numFmtId="166" xfId="0" applyAlignment="1" applyFont="1" applyNumberFormat="1">
      <alignment vertical="center"/>
    </xf>
    <xf borderId="3" fillId="0" fontId="5" numFmtId="166" xfId="0" applyAlignment="1" applyBorder="1" applyFont="1" applyNumberFormat="1">
      <alignment vertical="center"/>
    </xf>
    <xf borderId="1" fillId="6" fontId="5" numFmtId="166" xfId="0" applyAlignment="1" applyBorder="1" applyFill="1" applyFont="1" applyNumberFormat="1">
      <alignment vertical="center"/>
    </xf>
    <xf borderId="4" fillId="6" fontId="5" numFmtId="166" xfId="0" applyAlignment="1" applyBorder="1" applyFont="1" applyNumberFormat="1">
      <alignment vertical="center"/>
    </xf>
    <xf borderId="1" fillId="6" fontId="6" numFmtId="164" xfId="0" applyAlignment="1" applyBorder="1" applyFont="1" applyNumberFormat="1">
      <alignment horizontal="left" vertical="center"/>
    </xf>
    <xf borderId="1" fillId="6" fontId="6" numFmtId="10" xfId="0" applyAlignment="1" applyBorder="1" applyFont="1" applyNumberFormat="1">
      <alignment vertical="center"/>
    </xf>
    <xf borderId="4" fillId="6" fontId="6" numFmtId="10" xfId="0" applyAlignment="1" applyBorder="1" applyFont="1" applyNumberFormat="1">
      <alignment vertical="center"/>
    </xf>
    <xf borderId="1" fillId="3" fontId="2" numFmtId="164" xfId="0" applyAlignment="1" applyBorder="1" applyFont="1" applyNumberFormat="1">
      <alignment vertical="center"/>
    </xf>
    <xf borderId="1" fillId="3" fontId="2" numFmtId="166" xfId="0" applyAlignment="1" applyBorder="1" applyFont="1" applyNumberFormat="1">
      <alignment vertical="center"/>
    </xf>
    <xf borderId="4" fillId="3" fontId="2" numFmtId="166" xfId="0" applyAlignment="1" applyBorder="1" applyFont="1" applyNumberFormat="1">
      <alignment vertical="center"/>
    </xf>
    <xf borderId="0" fillId="0" fontId="5" numFmtId="164" xfId="0" applyAlignment="1" applyFont="1" applyNumberFormat="1">
      <alignment horizontal="left" vertical="center"/>
    </xf>
    <xf borderId="3" fillId="0" fontId="5" numFmtId="0" xfId="0" applyAlignment="1" applyBorder="1" applyFont="1">
      <alignment vertical="center"/>
    </xf>
    <xf borderId="6" fillId="5" fontId="2" numFmtId="167" xfId="0" applyAlignment="1" applyBorder="1" applyFont="1" applyNumberFormat="1">
      <alignment horizontal="left" vertical="center"/>
    </xf>
    <xf borderId="2" fillId="5" fontId="2" numFmtId="167" xfId="0" applyAlignment="1" applyBorder="1" applyFont="1" applyNumberFormat="1">
      <alignment horizontal="left" vertical="center"/>
    </xf>
    <xf borderId="0" fillId="0" fontId="7" numFmtId="0" xfId="0" applyAlignment="1" applyFont="1">
      <alignment readingOrder="0" vertical="center"/>
    </xf>
    <xf borderId="0" fillId="0" fontId="8" numFmtId="0" xfId="0" applyAlignment="1" applyFont="1">
      <alignment horizontal="left" shrinkToFit="0" vertical="top" wrapText="1"/>
    </xf>
    <xf borderId="1" fillId="4" fontId="4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right" vertical="center"/>
    </xf>
    <xf borderId="0" fillId="0" fontId="9" numFmtId="165" xfId="0" applyAlignment="1" applyFont="1" applyNumberFormat="1">
      <alignment vertical="center"/>
    </xf>
    <xf borderId="0" fillId="0" fontId="9" numFmtId="166" xfId="0" applyAlignment="1" applyFont="1" applyNumberFormat="1">
      <alignment vertical="center"/>
    </xf>
    <xf borderId="1" fillId="5" fontId="3" numFmtId="164" xfId="0" applyAlignment="1" applyBorder="1" applyFont="1" applyNumberFormat="1">
      <alignment vertical="center"/>
    </xf>
    <xf borderId="1" fillId="5" fontId="2" numFmtId="166" xfId="0" applyAlignment="1" applyBorder="1" applyFont="1" applyNumberFormat="1">
      <alignment vertical="center"/>
    </xf>
    <xf borderId="4" fillId="5" fontId="2" numFmtId="167" xfId="0" applyAlignment="1" applyBorder="1" applyFont="1" applyNumberFormat="1">
      <alignment vertical="center"/>
    </xf>
    <xf borderId="1" fillId="6" fontId="2" numFmtId="164" xfId="0" applyAlignment="1" applyBorder="1" applyFont="1" applyNumberFormat="1">
      <alignment vertical="center"/>
    </xf>
    <xf borderId="1" fillId="6" fontId="2" numFmtId="166" xfId="0" applyAlignment="1" applyBorder="1" applyFont="1" applyNumberFormat="1">
      <alignment vertical="center"/>
    </xf>
    <xf borderId="4" fillId="6" fontId="2" numFmtId="167" xfId="0" applyAlignment="1" applyBorder="1" applyFont="1" applyNumberFormat="1">
      <alignment vertical="center"/>
    </xf>
    <xf borderId="1" fillId="6" fontId="5" numFmtId="165" xfId="0" applyAlignment="1" applyBorder="1" applyFont="1" applyNumberFormat="1">
      <alignment vertical="center"/>
    </xf>
    <xf borderId="4" fillId="6" fontId="5" numFmtId="1" xfId="0" applyAlignment="1" applyBorder="1" applyFont="1" applyNumberFormat="1">
      <alignment vertical="center"/>
    </xf>
    <xf borderId="4" fillId="6" fontId="5" numFmtId="165" xfId="0" applyAlignment="1" applyBorder="1" applyFont="1" applyNumberFormat="1">
      <alignment vertical="center"/>
    </xf>
    <xf borderId="1" fillId="5" fontId="2" numFmtId="164" xfId="0" applyAlignment="1" applyBorder="1" applyFont="1" applyNumberFormat="1">
      <alignment vertical="center"/>
    </xf>
    <xf borderId="4" fillId="5" fontId="2" numFmtId="166" xfId="0" applyAlignment="1" applyBorder="1" applyFont="1" applyNumberFormat="1">
      <alignment vertical="center"/>
    </xf>
    <xf borderId="1" fillId="6" fontId="10" numFmtId="0" xfId="0" applyAlignment="1" applyBorder="1" applyFont="1">
      <alignment vertical="center"/>
    </xf>
    <xf borderId="0" fillId="0" fontId="9" numFmtId="168" xfId="0" applyAlignment="1" applyFont="1" applyNumberFormat="1">
      <alignment horizontal="right" vertical="center"/>
    </xf>
    <xf borderId="3" fillId="0" fontId="5" numFmtId="168" xfId="0" applyAlignment="1" applyBorder="1" applyFont="1" applyNumberFormat="1">
      <alignment horizontal="right" vertical="center"/>
    </xf>
    <xf borderId="1" fillId="6" fontId="10" numFmtId="168" xfId="0" applyAlignment="1" applyBorder="1" applyFont="1" applyNumberFormat="1">
      <alignment vertical="center"/>
    </xf>
    <xf borderId="1" fillId="5" fontId="2" numFmtId="165" xfId="0" applyAlignment="1" applyBorder="1" applyFont="1" applyNumberFormat="1">
      <alignment vertical="center"/>
    </xf>
    <xf borderId="4" fillId="5" fontId="2" numFmtId="165" xfId="0" applyAlignment="1" applyBorder="1" applyFont="1" applyNumberFormat="1">
      <alignment vertical="center"/>
    </xf>
    <xf borderId="0" fillId="0" fontId="9" numFmtId="9" xfId="0" applyAlignment="1" applyFont="1" applyNumberFormat="1">
      <alignment vertical="center"/>
    </xf>
    <xf borderId="3" fillId="0" fontId="5" numFmtId="9" xfId="0" applyAlignment="1" applyBorder="1" applyFont="1" applyNumberFormat="1">
      <alignment vertical="center"/>
    </xf>
    <xf borderId="1" fillId="6" fontId="5" numFmtId="164" xfId="0" applyAlignment="1" applyBorder="1" applyFont="1" applyNumberFormat="1">
      <alignment horizontal="left" vertical="center"/>
    </xf>
    <xf borderId="0" fillId="0" fontId="5" numFmtId="9" xfId="0" applyAlignment="1" applyFont="1" applyNumberFormat="1">
      <alignment vertical="center"/>
    </xf>
    <xf borderId="1" fillId="4" fontId="11" numFmtId="164" xfId="0" applyAlignment="1" applyBorder="1" applyFont="1" applyNumberFormat="1">
      <alignment vertical="center"/>
    </xf>
    <xf borderId="1" fillId="5" fontId="5" numFmtId="165" xfId="0" applyAlignment="1" applyBorder="1" applyFont="1" applyNumberFormat="1">
      <alignment vertical="center"/>
    </xf>
    <xf borderId="4" fillId="5" fontId="5" numFmtId="165" xfId="0" applyAlignment="1" applyBorder="1" applyFont="1" applyNumberFormat="1">
      <alignment vertical="center"/>
    </xf>
    <xf borderId="3" fillId="0" fontId="5" numFmtId="169" xfId="0" applyAlignment="1" applyBorder="1" applyFont="1" applyNumberFormat="1">
      <alignment vertical="center"/>
    </xf>
    <xf borderId="0" fillId="0" fontId="9" numFmtId="169" xfId="0" applyAlignment="1" applyFont="1" applyNumberFormat="1">
      <alignment vertical="center"/>
    </xf>
    <xf borderId="1" fillId="6" fontId="4" numFmtId="0" xfId="0" applyAlignment="1" applyBorder="1" applyFont="1">
      <alignment vertical="center"/>
    </xf>
    <xf borderId="0" fillId="0" fontId="9" numFmtId="9" xfId="0" applyAlignment="1" applyFont="1" applyNumberFormat="1">
      <alignment horizontal="right" vertical="center"/>
    </xf>
    <xf borderId="3" fillId="0" fontId="5" numFmtId="9" xfId="0" applyAlignment="1" applyBorder="1" applyFont="1" applyNumberFormat="1">
      <alignment horizontal="right" vertical="center"/>
    </xf>
    <xf borderId="0" fillId="0" fontId="9" numFmtId="169" xfId="0" applyAlignment="1" applyFont="1" applyNumberFormat="1">
      <alignment horizontal="right" vertical="center"/>
    </xf>
    <xf borderId="3" fillId="0" fontId="5" numFmtId="169" xfId="0" applyAlignment="1" applyBorder="1" applyFont="1" applyNumberFormat="1">
      <alignment horizontal="right" vertical="center"/>
    </xf>
    <xf borderId="0" fillId="0" fontId="9" numFmtId="10" xfId="0" applyAlignment="1" applyFont="1" applyNumberFormat="1">
      <alignment horizontal="right" vertical="center"/>
    </xf>
    <xf borderId="3" fillId="0" fontId="5" numFmtId="10" xfId="0" applyAlignment="1" applyBorder="1" applyFont="1" applyNumberFormat="1">
      <alignment horizontal="right" vertical="center"/>
    </xf>
    <xf borderId="1" fillId="6" fontId="9" numFmtId="166" xfId="0" applyAlignment="1" applyBorder="1" applyFont="1" applyNumberFormat="1">
      <alignment vertical="center"/>
    </xf>
    <xf borderId="1" fillId="6" fontId="5" numFmtId="0" xfId="0" applyAlignment="1" applyBorder="1" applyFont="1">
      <alignment vertical="center"/>
    </xf>
    <xf borderId="0" fillId="0" fontId="12" numFmtId="0" xfId="0" applyAlignment="1" applyFont="1">
      <alignment horizontal="left" readingOrder="0" shrinkToFit="0" vertical="top" wrapText="1"/>
    </xf>
    <xf borderId="1" fillId="6" fontId="4" numFmtId="164" xfId="0" applyAlignment="1" applyBorder="1" applyFont="1" applyNumberFormat="1">
      <alignment vertical="center"/>
    </xf>
    <xf borderId="1" fillId="6" fontId="4" numFmtId="165" xfId="0" applyAlignment="1" applyBorder="1" applyFont="1" applyNumberFormat="1">
      <alignment vertical="center"/>
    </xf>
    <xf borderId="1" fillId="6" fontId="4" numFmtId="165" xfId="0" applyAlignment="1" applyBorder="1" applyFont="1" applyNumberFormat="1">
      <alignment horizontal="center" shrinkToFit="0" vertical="center" wrapText="1"/>
    </xf>
    <xf borderId="4" fillId="6" fontId="4" numFmtId="165" xfId="0" applyAlignment="1" applyBorder="1" applyFont="1" applyNumberFormat="1">
      <alignment horizontal="center" shrinkToFit="0" vertical="center" wrapText="1"/>
    </xf>
    <xf borderId="0" fillId="0" fontId="9" numFmtId="170" xfId="0" applyAlignment="1" applyFont="1" applyNumberFormat="1">
      <alignment vertical="center"/>
    </xf>
    <xf borderId="3" fillId="0" fontId="5" numFmtId="170" xfId="0" applyAlignment="1" applyBorder="1" applyFont="1" applyNumberFormat="1">
      <alignment vertical="center"/>
    </xf>
    <xf borderId="0" fillId="0" fontId="9" numFmtId="1" xfId="0" applyAlignment="1" applyFont="1" applyNumberFormat="1">
      <alignment vertical="center"/>
    </xf>
    <xf borderId="3" fillId="0" fontId="5" numFmtId="1" xfId="0" applyAlignment="1" applyBorder="1" applyFont="1" applyNumberFormat="1">
      <alignment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 outlineLevelCol="1" outlineLevelRow="1"/>
  <cols>
    <col customWidth="1" min="1" max="1" width="31.38"/>
    <col customWidth="1" min="2" max="7" width="9.38"/>
    <col customWidth="1" min="8" max="8" width="10.38"/>
    <col customWidth="1" hidden="1" min="9" max="10" width="9.38" outlineLevel="1"/>
    <col customWidth="1" hidden="1" min="11" max="11" width="10.25" outlineLevel="1"/>
    <col customWidth="1" hidden="1" min="12" max="16" width="9.38" outlineLevel="1"/>
    <col customWidth="1" hidden="1" min="17" max="19" width="11.13" outlineLevel="1"/>
    <col customWidth="1" hidden="1" min="20" max="20" width="9.25" outlineLevel="1"/>
    <col customWidth="1" min="21" max="21" width="11.0"/>
    <col customWidth="1" hidden="1" min="22" max="33" width="11.13" outlineLevel="1"/>
    <col customWidth="1" min="34" max="34" width="11.0"/>
  </cols>
  <sheetData>
    <row r="1" ht="30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</v>
      </c>
      <c r="P1" s="2" t="s">
        <v>2</v>
      </c>
      <c r="Q1" s="2" t="s">
        <v>3</v>
      </c>
      <c r="R1" s="2" t="s">
        <v>4</v>
      </c>
      <c r="S1" s="2" t="s">
        <v>5</v>
      </c>
      <c r="T1" s="3" t="s">
        <v>6</v>
      </c>
      <c r="U1" s="4" t="s">
        <v>14</v>
      </c>
      <c r="V1" s="2" t="s">
        <v>8</v>
      </c>
      <c r="W1" s="2" t="s">
        <v>9</v>
      </c>
      <c r="X1" s="2" t="s">
        <v>10</v>
      </c>
      <c r="Y1" s="2" t="s">
        <v>11</v>
      </c>
      <c r="Z1" s="2" t="s">
        <v>12</v>
      </c>
      <c r="AA1" s="2" t="s">
        <v>13</v>
      </c>
      <c r="AB1" s="2" t="s">
        <v>1</v>
      </c>
      <c r="AC1" s="2" t="s">
        <v>2</v>
      </c>
      <c r="AD1" s="2" t="s">
        <v>3</v>
      </c>
      <c r="AE1" s="2" t="s">
        <v>4</v>
      </c>
      <c r="AF1" s="2" t="s">
        <v>5</v>
      </c>
      <c r="AG1" s="3" t="s">
        <v>6</v>
      </c>
      <c r="AH1" s="4" t="s">
        <v>15</v>
      </c>
    </row>
    <row r="2" ht="2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ht="14.25" hidden="1" customHeight="1" outlineLevel="1">
      <c r="A3" s="6" t="s">
        <v>16</v>
      </c>
      <c r="B3" s="7">
        <v>31.0</v>
      </c>
      <c r="C3" s="7">
        <v>31.0</v>
      </c>
      <c r="D3" s="7">
        <v>30.0</v>
      </c>
      <c r="E3" s="7">
        <v>31.0</v>
      </c>
      <c r="F3" s="7">
        <v>30.0</v>
      </c>
      <c r="G3" s="7">
        <v>31.0</v>
      </c>
      <c r="H3" s="8">
        <f>AVERAGE(B3:G3)</f>
        <v>30.66666667</v>
      </c>
      <c r="I3" s="7">
        <v>31.0</v>
      </c>
      <c r="J3" s="7">
        <v>28.0</v>
      </c>
      <c r="K3" s="7">
        <v>31.0</v>
      </c>
      <c r="L3" s="7">
        <v>30.0</v>
      </c>
      <c r="M3" s="7">
        <v>31.0</v>
      </c>
      <c r="N3" s="7">
        <v>29.8</v>
      </c>
      <c r="O3" s="7">
        <v>31.0</v>
      </c>
      <c r="P3" s="7">
        <v>31.0</v>
      </c>
      <c r="Q3" s="7">
        <v>30.0</v>
      </c>
      <c r="R3" s="7">
        <v>31.0</v>
      </c>
      <c r="S3" s="7">
        <v>30.0</v>
      </c>
      <c r="T3" s="7">
        <v>31.0</v>
      </c>
      <c r="U3" s="8">
        <f>AVERAGE(O3:T3)</f>
        <v>30.66666667</v>
      </c>
      <c r="V3" s="7">
        <v>30.0</v>
      </c>
      <c r="W3" s="7">
        <v>29.0</v>
      </c>
      <c r="X3" s="7">
        <v>31.0</v>
      </c>
      <c r="Y3" s="7">
        <v>28.0</v>
      </c>
      <c r="Z3" s="7">
        <v>31.0</v>
      </c>
      <c r="AA3" s="7">
        <v>30.0</v>
      </c>
      <c r="AB3" s="7">
        <v>31.0</v>
      </c>
      <c r="AC3" s="7">
        <v>30.0</v>
      </c>
      <c r="AD3" s="7">
        <v>31.0</v>
      </c>
      <c r="AE3" s="7">
        <v>31.0</v>
      </c>
      <c r="AF3" s="7">
        <v>30.0</v>
      </c>
      <c r="AG3" s="7">
        <v>31.0</v>
      </c>
      <c r="AH3" s="8">
        <f>AVERAGE(AB3:AG3)</f>
        <v>30.66666667</v>
      </c>
    </row>
    <row r="4" ht="18.75" customHeight="1" collapsed="1">
      <c r="A4" s="9" t="s">
        <v>17</v>
      </c>
      <c r="B4" s="10"/>
      <c r="C4" s="10"/>
      <c r="D4" s="10"/>
      <c r="E4" s="10"/>
      <c r="F4" s="10"/>
      <c r="G4" s="10"/>
      <c r="H4" s="11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1"/>
    </row>
    <row r="5" ht="15.0" customHeight="1">
      <c r="A5" s="12" t="s">
        <v>18</v>
      </c>
      <c r="B5" s="13"/>
      <c r="C5" s="13"/>
      <c r="D5" s="13"/>
      <c r="E5" s="13"/>
      <c r="F5" s="13"/>
      <c r="G5" s="13"/>
      <c r="H5" s="14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ht="17.25" customHeight="1">
      <c r="A6" s="15" t="s">
        <v>19</v>
      </c>
      <c r="B6" s="16">
        <f>'Facturación'!B25</f>
        <v>5580</v>
      </c>
      <c r="C6" s="16">
        <f>'Facturación'!C25</f>
        <v>11160</v>
      </c>
      <c r="D6" s="16">
        <f>'Facturación'!D25</f>
        <v>19200</v>
      </c>
      <c r="E6" s="16">
        <f>'Facturación'!E25</f>
        <v>28520</v>
      </c>
      <c r="F6" s="16">
        <f>'Facturación'!F25</f>
        <v>36000</v>
      </c>
      <c r="G6" s="16">
        <f>'Facturación'!G25</f>
        <v>45880</v>
      </c>
      <c r="H6" s="17">
        <f>'Facturación'!H25</f>
        <v>146340</v>
      </c>
      <c r="I6" s="16">
        <f>'Facturación'!I25</f>
        <v>56730</v>
      </c>
      <c r="J6" s="16">
        <f>'Facturación'!J25</f>
        <v>61040</v>
      </c>
      <c r="K6" s="16">
        <f>'Facturación'!K25</f>
        <v>78430</v>
      </c>
      <c r="L6" s="16">
        <f>'Facturación'!L25</f>
        <v>86400</v>
      </c>
      <c r="M6" s="16">
        <f>'Facturación'!M25</f>
        <v>100130</v>
      </c>
      <c r="N6" s="16">
        <f>'Facturación'!N25</f>
        <v>106684</v>
      </c>
      <c r="O6" s="16">
        <f>'Facturación'!O25</f>
        <v>121830</v>
      </c>
      <c r="P6" s="16">
        <f>'Facturación'!P25</f>
        <v>132680</v>
      </c>
      <c r="Q6" s="16">
        <f>'Facturación'!Q25</f>
        <v>138900</v>
      </c>
      <c r="R6" s="16">
        <f>'Facturación'!R25</f>
        <v>154380</v>
      </c>
      <c r="S6" s="16">
        <f>'Facturación'!S25</f>
        <v>157800</v>
      </c>
      <c r="T6" s="16">
        <f>'Facturación'!T25</f>
        <v>171740</v>
      </c>
      <c r="U6" s="17">
        <f>'Facturación'!U25</f>
        <v>1366744</v>
      </c>
      <c r="V6" s="16">
        <f>'Facturación'!V25</f>
        <v>187800</v>
      </c>
      <c r="W6" s="16">
        <f>'Facturación'!W25</f>
        <v>187920</v>
      </c>
      <c r="X6" s="16">
        <f>'Facturación'!X25</f>
        <v>207700</v>
      </c>
      <c r="Y6" s="16">
        <f>'Facturación'!Y25</f>
        <v>187600</v>
      </c>
      <c r="Z6" s="16">
        <f>'Facturación'!Z25</f>
        <v>207700</v>
      </c>
      <c r="AA6" s="16">
        <f>'Facturación'!AA25</f>
        <v>201000</v>
      </c>
      <c r="AB6" s="16">
        <f>'Facturación'!AB25</f>
        <v>207700</v>
      </c>
      <c r="AC6" s="16">
        <f>'Facturación'!AC25</f>
        <v>201000</v>
      </c>
      <c r="AD6" s="16">
        <f>'Facturación'!AD25</f>
        <v>207700</v>
      </c>
      <c r="AE6" s="16">
        <f>'Facturación'!AE25</f>
        <v>207700</v>
      </c>
      <c r="AF6" s="16">
        <f>'Facturación'!AF25</f>
        <v>201000</v>
      </c>
      <c r="AG6" s="16">
        <f>'Facturación'!AG25</f>
        <v>207700</v>
      </c>
      <c r="AH6" s="17">
        <f>'Facturación'!AH25</f>
        <v>2412520</v>
      </c>
    </row>
    <row r="7" ht="14.25" customHeight="1">
      <c r="A7" s="18" t="str">
        <f>'Facturación'!A9</f>
        <v>Facturación- Categoría 1</v>
      </c>
      <c r="B7" s="18">
        <f>'Facturación'!B9</f>
        <v>3100</v>
      </c>
      <c r="C7" s="18">
        <f>'Facturación'!C9</f>
        <v>6200</v>
      </c>
      <c r="D7" s="18">
        <f>'Facturación'!D9</f>
        <v>12000</v>
      </c>
      <c r="E7" s="18">
        <f>'Facturación'!E9</f>
        <v>18600</v>
      </c>
      <c r="F7" s="18">
        <f>'Facturación'!F9</f>
        <v>24000</v>
      </c>
      <c r="G7" s="18">
        <f>'Facturación'!G9</f>
        <v>31000</v>
      </c>
      <c r="H7" s="19">
        <f>'Facturación'!H9</f>
        <v>94900</v>
      </c>
      <c r="I7" s="18">
        <f>'Facturación'!I9</f>
        <v>37200</v>
      </c>
      <c r="J7" s="18">
        <f>'Facturación'!J9</f>
        <v>39200</v>
      </c>
      <c r="K7" s="18">
        <f>'Facturación'!K9</f>
        <v>49600</v>
      </c>
      <c r="L7" s="18">
        <f>'Facturación'!L9</f>
        <v>54000</v>
      </c>
      <c r="M7" s="18">
        <f>'Facturación'!M9</f>
        <v>62000</v>
      </c>
      <c r="N7" s="18">
        <f>'Facturación'!N9</f>
        <v>65560</v>
      </c>
      <c r="O7" s="18">
        <f>'Facturación'!O9</f>
        <v>74400</v>
      </c>
      <c r="P7" s="18">
        <f>'Facturación'!P9</f>
        <v>80600</v>
      </c>
      <c r="Q7" s="18">
        <f>'Facturación'!Q9</f>
        <v>84000</v>
      </c>
      <c r="R7" s="18">
        <f>'Facturación'!R9</f>
        <v>93000</v>
      </c>
      <c r="S7" s="18">
        <f>'Facturación'!S9</f>
        <v>96000</v>
      </c>
      <c r="T7" s="18">
        <f>'Facturación'!T9</f>
        <v>105400</v>
      </c>
      <c r="U7" s="19">
        <f>'Facturación'!U9</f>
        <v>840960</v>
      </c>
      <c r="V7" s="18">
        <f>'Facturación'!V9</f>
        <v>118800</v>
      </c>
      <c r="W7" s="18">
        <f>'Facturación'!W9</f>
        <v>121220</v>
      </c>
      <c r="X7" s="18">
        <f>'Facturación'!X9</f>
        <v>136400</v>
      </c>
      <c r="Y7" s="18">
        <f>'Facturación'!Y9</f>
        <v>123200</v>
      </c>
      <c r="Z7" s="18">
        <f>'Facturación'!Z9</f>
        <v>136400</v>
      </c>
      <c r="AA7" s="18">
        <f>'Facturación'!AA9</f>
        <v>132000</v>
      </c>
      <c r="AB7" s="18">
        <f>'Facturación'!AB9</f>
        <v>136400</v>
      </c>
      <c r="AC7" s="18">
        <f>'Facturación'!AC9</f>
        <v>132000</v>
      </c>
      <c r="AD7" s="18">
        <f>'Facturación'!AD9</f>
        <v>136400</v>
      </c>
      <c r="AE7" s="18">
        <f>'Facturación'!AE9</f>
        <v>136400</v>
      </c>
      <c r="AF7" s="18">
        <f>'Facturación'!AF9</f>
        <v>132000</v>
      </c>
      <c r="AG7" s="18">
        <f>'Facturación'!AG9</f>
        <v>136400</v>
      </c>
      <c r="AH7" s="19">
        <f>'Facturación'!AH9</f>
        <v>1577620</v>
      </c>
    </row>
    <row r="8" ht="14.25" customHeight="1">
      <c r="A8" s="20" t="str">
        <f>'Facturación'!A15</f>
        <v>Facturación - Categoría 2</v>
      </c>
      <c r="B8" s="20">
        <f>'Facturación'!B15</f>
        <v>2480</v>
      </c>
      <c r="C8" s="20">
        <f>'Facturación'!C15</f>
        <v>4960</v>
      </c>
      <c r="D8" s="20">
        <f>'Facturación'!D15</f>
        <v>7200</v>
      </c>
      <c r="E8" s="20">
        <f>'Facturación'!E15</f>
        <v>9920</v>
      </c>
      <c r="F8" s="20">
        <f>'Facturación'!F15</f>
        <v>12000</v>
      </c>
      <c r="G8" s="20">
        <f>'Facturación'!G15</f>
        <v>14880</v>
      </c>
      <c r="H8" s="21">
        <f>'Facturación'!H15</f>
        <v>51440</v>
      </c>
      <c r="I8" s="20">
        <f>'Facturación'!I15</f>
        <v>17360</v>
      </c>
      <c r="J8" s="20">
        <f>'Facturación'!J15</f>
        <v>17920</v>
      </c>
      <c r="K8" s="20">
        <f>'Facturación'!K15</f>
        <v>22320</v>
      </c>
      <c r="L8" s="20">
        <f>'Facturación'!L15</f>
        <v>24000</v>
      </c>
      <c r="M8" s="20">
        <f>'Facturación'!M15</f>
        <v>27280</v>
      </c>
      <c r="N8" s="20">
        <f>'Facturación'!N15</f>
        <v>28608</v>
      </c>
      <c r="O8" s="20">
        <f>'Facturación'!O15</f>
        <v>32240</v>
      </c>
      <c r="P8" s="20">
        <f>'Facturación'!P15</f>
        <v>34720</v>
      </c>
      <c r="Q8" s="20">
        <f>'Facturación'!Q15</f>
        <v>36000</v>
      </c>
      <c r="R8" s="20">
        <f>'Facturación'!R15</f>
        <v>39680</v>
      </c>
      <c r="S8" s="20">
        <f>'Facturación'!S15</f>
        <v>40800</v>
      </c>
      <c r="T8" s="20">
        <f>'Facturación'!T15</f>
        <v>44640</v>
      </c>
      <c r="U8" s="21">
        <f>'Facturación'!U15</f>
        <v>365568</v>
      </c>
      <c r="V8" s="20">
        <f>'Facturación'!V15</f>
        <v>48000</v>
      </c>
      <c r="W8" s="20">
        <f>'Facturación'!W15</f>
        <v>46400</v>
      </c>
      <c r="X8" s="20">
        <f>'Facturación'!X15</f>
        <v>49600</v>
      </c>
      <c r="Y8" s="20">
        <f>'Facturación'!Y15</f>
        <v>44800</v>
      </c>
      <c r="Z8" s="20">
        <f>'Facturación'!Z15</f>
        <v>49600</v>
      </c>
      <c r="AA8" s="20">
        <f>'Facturación'!AA15</f>
        <v>48000</v>
      </c>
      <c r="AB8" s="20">
        <f>'Facturación'!AB15</f>
        <v>49600</v>
      </c>
      <c r="AC8" s="20">
        <f>'Facturación'!AC15</f>
        <v>48000</v>
      </c>
      <c r="AD8" s="20">
        <f>'Facturación'!AD15</f>
        <v>49600</v>
      </c>
      <c r="AE8" s="20">
        <f>'Facturación'!AE15</f>
        <v>49600</v>
      </c>
      <c r="AF8" s="20">
        <f>'Facturación'!AF15</f>
        <v>48000</v>
      </c>
      <c r="AG8" s="20">
        <f>'Facturación'!AG15</f>
        <v>49600</v>
      </c>
      <c r="AH8" s="21">
        <f>'Facturación'!AH15</f>
        <v>580800</v>
      </c>
    </row>
    <row r="9" ht="14.25" customHeight="1">
      <c r="A9" s="18" t="str">
        <f>'Facturación'!A21</f>
        <v>Facturación - Categoría 3</v>
      </c>
      <c r="B9" s="18">
        <f>'Facturación'!B21</f>
        <v>0</v>
      </c>
      <c r="C9" s="18">
        <f>'Facturación'!C21</f>
        <v>0</v>
      </c>
      <c r="D9" s="18">
        <f>'Facturación'!D21</f>
        <v>0</v>
      </c>
      <c r="E9" s="18">
        <f>'Facturación'!E21</f>
        <v>0</v>
      </c>
      <c r="F9" s="18">
        <f>'Facturación'!F21</f>
        <v>0</v>
      </c>
      <c r="G9" s="18">
        <f>'Facturación'!G21</f>
        <v>0</v>
      </c>
      <c r="H9" s="19">
        <f>'Facturación'!H21</f>
        <v>0</v>
      </c>
      <c r="I9" s="18">
        <f>'Facturación'!I21</f>
        <v>2170</v>
      </c>
      <c r="J9" s="18">
        <f>'Facturación'!J21</f>
        <v>3920</v>
      </c>
      <c r="K9" s="18">
        <f>'Facturación'!K21</f>
        <v>6510</v>
      </c>
      <c r="L9" s="18">
        <f>'Facturación'!L21</f>
        <v>8400</v>
      </c>
      <c r="M9" s="18">
        <f>'Facturación'!M21</f>
        <v>10850</v>
      </c>
      <c r="N9" s="18">
        <f>'Facturación'!N21</f>
        <v>12516</v>
      </c>
      <c r="O9" s="18">
        <f>'Facturación'!O21</f>
        <v>15190</v>
      </c>
      <c r="P9" s="18">
        <f>'Facturación'!P21</f>
        <v>17360</v>
      </c>
      <c r="Q9" s="18">
        <f>'Facturación'!Q21</f>
        <v>18900</v>
      </c>
      <c r="R9" s="18">
        <f>'Facturación'!R21</f>
        <v>21700</v>
      </c>
      <c r="S9" s="18">
        <f>'Facturación'!S21</f>
        <v>21000</v>
      </c>
      <c r="T9" s="18">
        <f>'Facturación'!T21</f>
        <v>21700</v>
      </c>
      <c r="U9" s="19">
        <f>'Facturación'!U21</f>
        <v>160216</v>
      </c>
      <c r="V9" s="18">
        <f>'Facturación'!V21</f>
        <v>21000</v>
      </c>
      <c r="W9" s="18">
        <f>'Facturación'!W21</f>
        <v>20300</v>
      </c>
      <c r="X9" s="18">
        <f>'Facturación'!X21</f>
        <v>21700</v>
      </c>
      <c r="Y9" s="18">
        <f>'Facturación'!Y21</f>
        <v>19600</v>
      </c>
      <c r="Z9" s="18">
        <f>'Facturación'!Z21</f>
        <v>21700</v>
      </c>
      <c r="AA9" s="18">
        <f>'Facturación'!AA21</f>
        <v>21000</v>
      </c>
      <c r="AB9" s="18">
        <f>'Facturación'!AB21</f>
        <v>21700</v>
      </c>
      <c r="AC9" s="18">
        <f>'Facturación'!AC21</f>
        <v>21000</v>
      </c>
      <c r="AD9" s="18">
        <f>'Facturación'!AD21</f>
        <v>21700</v>
      </c>
      <c r="AE9" s="18">
        <f>'Facturación'!AE21</f>
        <v>21700</v>
      </c>
      <c r="AF9" s="18">
        <f>'Facturación'!AF21</f>
        <v>21000</v>
      </c>
      <c r="AG9" s="18">
        <f>'Facturación'!AG21</f>
        <v>21700</v>
      </c>
      <c r="AH9" s="19">
        <f>'Facturación'!AH21</f>
        <v>254100</v>
      </c>
    </row>
    <row r="10" ht="9.0" customHeight="1">
      <c r="A10" s="18"/>
      <c r="B10" s="18"/>
      <c r="C10" s="18"/>
      <c r="D10" s="18"/>
      <c r="E10" s="18"/>
      <c r="F10" s="18"/>
      <c r="G10" s="18"/>
      <c r="H10" s="19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9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/>
    </row>
    <row r="11" ht="15.0" customHeight="1">
      <c r="A11" s="12" t="s">
        <v>20</v>
      </c>
      <c r="B11" s="13"/>
      <c r="C11" s="13"/>
      <c r="D11" s="13"/>
      <c r="E11" s="13"/>
      <c r="F11" s="13"/>
      <c r="G11" s="13"/>
      <c r="H11" s="14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4"/>
    </row>
    <row r="12" ht="17.25" customHeight="1">
      <c r="A12" s="15" t="s">
        <v>21</v>
      </c>
      <c r="B12" s="16">
        <f t="shared" ref="B12:AH12" si="1">SUM(B15,B20)</f>
        <v>15480</v>
      </c>
      <c r="C12" s="16">
        <f t="shared" si="1"/>
        <v>11455.04</v>
      </c>
      <c r="D12" s="16">
        <f t="shared" si="1"/>
        <v>12001.475</v>
      </c>
      <c r="E12" s="16">
        <f t="shared" si="1"/>
        <v>10692.59375</v>
      </c>
      <c r="F12" s="16">
        <f t="shared" si="1"/>
        <v>12924.875</v>
      </c>
      <c r="G12" s="16">
        <f t="shared" si="1"/>
        <v>16805.6</v>
      </c>
      <c r="H12" s="17">
        <f t="shared" si="1"/>
        <v>79359.58375</v>
      </c>
      <c r="I12" s="16">
        <f t="shared" si="1"/>
        <v>19900.84706</v>
      </c>
      <c r="J12" s="16">
        <f t="shared" si="1"/>
        <v>22518.88</v>
      </c>
      <c r="K12" s="16">
        <f t="shared" si="1"/>
        <v>27645.56389</v>
      </c>
      <c r="L12" s="16">
        <f t="shared" si="1"/>
        <v>30281.06667</v>
      </c>
      <c r="M12" s="16">
        <f t="shared" si="1"/>
        <v>34761.545</v>
      </c>
      <c r="N12" s="16">
        <f t="shared" si="1"/>
        <v>31015.2028</v>
      </c>
      <c r="O12" s="16">
        <f t="shared" si="1"/>
        <v>35096.0102</v>
      </c>
      <c r="P12" s="16">
        <f t="shared" si="1"/>
        <v>38022.7016</v>
      </c>
      <c r="Q12" s="16">
        <f t="shared" si="1"/>
        <v>36991.6</v>
      </c>
      <c r="R12" s="16">
        <f t="shared" si="1"/>
        <v>40843.59</v>
      </c>
      <c r="S12" s="16">
        <f t="shared" si="1"/>
        <v>41562.1</v>
      </c>
      <c r="T12" s="16">
        <f t="shared" si="1"/>
        <v>44880.7975</v>
      </c>
      <c r="U12" s="17">
        <f t="shared" si="1"/>
        <v>402133.608</v>
      </c>
      <c r="V12" s="16">
        <f t="shared" si="1"/>
        <v>52828.296</v>
      </c>
      <c r="W12" s="16">
        <f t="shared" si="1"/>
        <v>52597.9152</v>
      </c>
      <c r="X12" s="16">
        <f t="shared" si="1"/>
        <v>57387.86</v>
      </c>
      <c r="Y12" s="16">
        <f t="shared" si="1"/>
        <v>52223.424</v>
      </c>
      <c r="Z12" s="16">
        <f t="shared" si="1"/>
        <v>57285.436</v>
      </c>
      <c r="AA12" s="16">
        <f t="shared" si="1"/>
        <v>51942.645</v>
      </c>
      <c r="AB12" s="16">
        <f t="shared" si="1"/>
        <v>53476.652</v>
      </c>
      <c r="AC12" s="16">
        <f t="shared" si="1"/>
        <v>51850.875</v>
      </c>
      <c r="AD12" s="16">
        <f t="shared" si="1"/>
        <v>52841.803</v>
      </c>
      <c r="AE12" s="16">
        <f t="shared" si="1"/>
        <v>52794.3885</v>
      </c>
      <c r="AF12" s="16">
        <f t="shared" si="1"/>
        <v>51190.62</v>
      </c>
      <c r="AG12" s="16">
        <f t="shared" si="1"/>
        <v>52699.5595</v>
      </c>
      <c r="AH12" s="17">
        <f t="shared" si="1"/>
        <v>639159.3275</v>
      </c>
    </row>
    <row r="13" ht="14.25" customHeight="1">
      <c r="A13" s="22" t="s">
        <v>22</v>
      </c>
      <c r="B13" s="23">
        <f t="shared" ref="B13:AH13" si="2">IFERROR(B12/B6,0)</f>
        <v>2.774193548</v>
      </c>
      <c r="C13" s="23">
        <f t="shared" si="2"/>
        <v>1.026437276</v>
      </c>
      <c r="D13" s="23">
        <f t="shared" si="2"/>
        <v>0.6250768229</v>
      </c>
      <c r="E13" s="23">
        <f t="shared" si="2"/>
        <v>0.3749156294</v>
      </c>
      <c r="F13" s="23">
        <f t="shared" si="2"/>
        <v>0.3590243056</v>
      </c>
      <c r="G13" s="23">
        <f t="shared" si="2"/>
        <v>0.3662946818</v>
      </c>
      <c r="H13" s="24">
        <f t="shared" si="2"/>
        <v>0.5422959119</v>
      </c>
      <c r="I13" s="23">
        <f t="shared" si="2"/>
        <v>0.3507993488</v>
      </c>
      <c r="J13" s="23">
        <f t="shared" si="2"/>
        <v>0.3689200524</v>
      </c>
      <c r="K13" s="23">
        <f t="shared" si="2"/>
        <v>0.3524871081</v>
      </c>
      <c r="L13" s="23">
        <f t="shared" si="2"/>
        <v>0.3504753086</v>
      </c>
      <c r="M13" s="23">
        <f t="shared" si="2"/>
        <v>0.3471641366</v>
      </c>
      <c r="N13" s="23">
        <f t="shared" si="2"/>
        <v>0.2907202842</v>
      </c>
      <c r="O13" s="23">
        <f t="shared" si="2"/>
        <v>0.2880736288</v>
      </c>
      <c r="P13" s="23">
        <f t="shared" si="2"/>
        <v>0.2865744769</v>
      </c>
      <c r="Q13" s="23">
        <f t="shared" si="2"/>
        <v>0.2663182145</v>
      </c>
      <c r="R13" s="23">
        <f t="shared" si="2"/>
        <v>0.2645652934</v>
      </c>
      <c r="S13" s="23">
        <f t="shared" si="2"/>
        <v>0.2633846641</v>
      </c>
      <c r="T13" s="23">
        <f t="shared" si="2"/>
        <v>0.2613299028</v>
      </c>
      <c r="U13" s="24">
        <f t="shared" si="2"/>
        <v>0.2942274545</v>
      </c>
      <c r="V13" s="23">
        <f t="shared" si="2"/>
        <v>0.2813008307</v>
      </c>
      <c r="W13" s="23">
        <f t="shared" si="2"/>
        <v>0.279895249</v>
      </c>
      <c r="X13" s="23">
        <f t="shared" si="2"/>
        <v>0.2763016851</v>
      </c>
      <c r="Y13" s="23">
        <f t="shared" si="2"/>
        <v>0.2783764606</v>
      </c>
      <c r="Z13" s="23">
        <f t="shared" si="2"/>
        <v>0.2758085508</v>
      </c>
      <c r="AA13" s="23">
        <f t="shared" si="2"/>
        <v>0.2584211194</v>
      </c>
      <c r="AB13" s="23">
        <f t="shared" si="2"/>
        <v>0.2574706403</v>
      </c>
      <c r="AC13" s="23">
        <f t="shared" si="2"/>
        <v>0.2579645522</v>
      </c>
      <c r="AD13" s="23">
        <f t="shared" si="2"/>
        <v>0.2544140732</v>
      </c>
      <c r="AE13" s="23">
        <f t="shared" si="2"/>
        <v>0.2541857896</v>
      </c>
      <c r="AF13" s="23">
        <f t="shared" si="2"/>
        <v>0.2546797015</v>
      </c>
      <c r="AG13" s="23">
        <f t="shared" si="2"/>
        <v>0.2537292224</v>
      </c>
      <c r="AH13" s="24">
        <f t="shared" si="2"/>
        <v>0.2649343125</v>
      </c>
    </row>
    <row r="14" ht="3.75" customHeight="1">
      <c r="A14" s="22"/>
      <c r="B14" s="23"/>
      <c r="C14" s="23"/>
      <c r="D14" s="23"/>
      <c r="E14" s="23"/>
      <c r="F14" s="23"/>
      <c r="G14" s="23"/>
      <c r="H14" s="24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4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4"/>
    </row>
    <row r="15" ht="14.25" customHeight="1">
      <c r="A15" s="25" t="s">
        <v>23</v>
      </c>
      <c r="B15" s="26">
        <f t="shared" ref="B15:AH15" si="3">SUM(B16:B18)</f>
        <v>4480</v>
      </c>
      <c r="C15" s="26">
        <f t="shared" si="3"/>
        <v>5455.04</v>
      </c>
      <c r="D15" s="26">
        <f t="shared" si="3"/>
        <v>6001.475</v>
      </c>
      <c r="E15" s="26">
        <f t="shared" si="3"/>
        <v>9192.59375</v>
      </c>
      <c r="F15" s="26">
        <f t="shared" si="3"/>
        <v>11424.875</v>
      </c>
      <c r="G15" s="26">
        <f t="shared" si="3"/>
        <v>15305.6</v>
      </c>
      <c r="H15" s="27">
        <f t="shared" si="3"/>
        <v>51859.58375</v>
      </c>
      <c r="I15" s="26">
        <f t="shared" si="3"/>
        <v>17900.84706</v>
      </c>
      <c r="J15" s="26">
        <f t="shared" si="3"/>
        <v>20518.88</v>
      </c>
      <c r="K15" s="26">
        <f t="shared" si="3"/>
        <v>25645.56389</v>
      </c>
      <c r="L15" s="26">
        <f t="shared" si="3"/>
        <v>28281.06667</v>
      </c>
      <c r="M15" s="26">
        <f t="shared" si="3"/>
        <v>32761.545</v>
      </c>
      <c r="N15" s="26">
        <f t="shared" si="3"/>
        <v>29015.2028</v>
      </c>
      <c r="O15" s="26">
        <f t="shared" si="3"/>
        <v>33096.0102</v>
      </c>
      <c r="P15" s="26">
        <f t="shared" si="3"/>
        <v>36022.7016</v>
      </c>
      <c r="Q15" s="26">
        <f t="shared" si="3"/>
        <v>34991.6</v>
      </c>
      <c r="R15" s="26">
        <f t="shared" si="3"/>
        <v>38843.59</v>
      </c>
      <c r="S15" s="26">
        <f t="shared" si="3"/>
        <v>39562.1</v>
      </c>
      <c r="T15" s="26">
        <f t="shared" si="3"/>
        <v>42880.7975</v>
      </c>
      <c r="U15" s="27">
        <f t="shared" si="3"/>
        <v>378133.608</v>
      </c>
      <c r="V15" s="26">
        <f t="shared" si="3"/>
        <v>48828.296</v>
      </c>
      <c r="W15" s="26">
        <f t="shared" si="3"/>
        <v>48597.9152</v>
      </c>
      <c r="X15" s="26">
        <f t="shared" si="3"/>
        <v>53387.86</v>
      </c>
      <c r="Y15" s="26">
        <f t="shared" si="3"/>
        <v>48223.424</v>
      </c>
      <c r="Z15" s="26">
        <f t="shared" si="3"/>
        <v>53285.436</v>
      </c>
      <c r="AA15" s="26">
        <f t="shared" si="3"/>
        <v>47942.645</v>
      </c>
      <c r="AB15" s="26">
        <f t="shared" si="3"/>
        <v>49476.652</v>
      </c>
      <c r="AC15" s="26">
        <f t="shared" si="3"/>
        <v>47850.875</v>
      </c>
      <c r="AD15" s="26">
        <f t="shared" si="3"/>
        <v>48841.803</v>
      </c>
      <c r="AE15" s="26">
        <f t="shared" si="3"/>
        <v>48794.3885</v>
      </c>
      <c r="AF15" s="26">
        <f t="shared" si="3"/>
        <v>47190.62</v>
      </c>
      <c r="AG15" s="26">
        <f t="shared" si="3"/>
        <v>48699.5595</v>
      </c>
      <c r="AH15" s="27">
        <f t="shared" si="3"/>
        <v>591159.3275</v>
      </c>
    </row>
    <row r="16" ht="14.25" customHeight="1">
      <c r="A16" s="28" t="s">
        <v>24</v>
      </c>
      <c r="B16" s="18">
        <f>'Adquisición'!B22</f>
        <v>4480</v>
      </c>
      <c r="C16" s="18">
        <f>'Adquisición'!C22</f>
        <v>5455.04</v>
      </c>
      <c r="D16" s="18">
        <f>'Adquisición'!D22</f>
        <v>6001.475</v>
      </c>
      <c r="E16" s="18">
        <f>'Adquisición'!E22</f>
        <v>9192.59375</v>
      </c>
      <c r="F16" s="18">
        <f>'Adquisición'!F22</f>
        <v>11424.875</v>
      </c>
      <c r="G16" s="18">
        <f>'Adquisición'!G22</f>
        <v>15305.6</v>
      </c>
      <c r="H16" s="19">
        <f>'Adquisición'!H22</f>
        <v>51859.58375</v>
      </c>
      <c r="I16" s="18">
        <f>'Adquisición'!I22</f>
        <v>17900.84706</v>
      </c>
      <c r="J16" s="18">
        <f>'Adquisición'!J22</f>
        <v>20518.88</v>
      </c>
      <c r="K16" s="18">
        <f>'Adquisición'!K22</f>
        <v>22026.4</v>
      </c>
      <c r="L16" s="18">
        <f>'Adquisición'!L22</f>
        <v>24284</v>
      </c>
      <c r="M16" s="18">
        <f>'Adquisición'!M22</f>
        <v>28121</v>
      </c>
      <c r="N16" s="18">
        <f>'Adquisición'!N22</f>
        <v>25256.648</v>
      </c>
      <c r="O16" s="18">
        <f>'Adquisición'!O22</f>
        <v>28800.272</v>
      </c>
      <c r="P16" s="18">
        <f>'Adquisición'!P22</f>
        <v>31341.776</v>
      </c>
      <c r="Q16" s="18">
        <f>'Adquisición'!Q22</f>
        <v>28186.88</v>
      </c>
      <c r="R16" s="18">
        <f>'Adquisición'!R22</f>
        <v>31279.28</v>
      </c>
      <c r="S16" s="18">
        <f>'Adquisición'!S22</f>
        <v>31850.24</v>
      </c>
      <c r="T16" s="18">
        <f>'Adquisición'!T22</f>
        <v>34507.868</v>
      </c>
      <c r="U16" s="19">
        <f>'Adquisición'!U22</f>
        <v>324074.0911</v>
      </c>
      <c r="V16" s="18">
        <f>'Adquisición'!V22</f>
        <v>41331.56</v>
      </c>
      <c r="W16" s="18">
        <f>'Adquisición'!W22</f>
        <v>41125.172</v>
      </c>
      <c r="X16" s="18">
        <f>'Adquisición'!X22</f>
        <v>45158.6</v>
      </c>
      <c r="Y16" s="18">
        <f>'Adquisición'!Y22</f>
        <v>40795.64</v>
      </c>
      <c r="Z16" s="18">
        <f>'Adquisición'!Z22</f>
        <v>45067.46</v>
      </c>
      <c r="AA16" s="18">
        <f>'Adquisición'!AA22</f>
        <v>39995.225</v>
      </c>
      <c r="AB16" s="18">
        <f>'Adquisición'!AB22</f>
        <v>41269.96</v>
      </c>
      <c r="AC16" s="18">
        <f>'Adquisición'!AC22</f>
        <v>39914.375</v>
      </c>
      <c r="AD16" s="18">
        <f>'Adquisición'!AD22</f>
        <v>41186.415</v>
      </c>
      <c r="AE16" s="18">
        <f>'Adquisición'!AE22</f>
        <v>41144.6425</v>
      </c>
      <c r="AF16" s="18">
        <f>'Adquisición'!AF22</f>
        <v>39793.1</v>
      </c>
      <c r="AG16" s="18">
        <f>'Adquisición'!AG22</f>
        <v>41061.0975</v>
      </c>
      <c r="AH16" s="19">
        <f>'Adquisición'!AH22</f>
        <v>497843.247</v>
      </c>
    </row>
    <row r="17" ht="14.25" customHeight="1">
      <c r="A17" s="28" t="s">
        <v>25</v>
      </c>
      <c r="B17" s="20">
        <f>'Adquisición'!B31</f>
        <v>0</v>
      </c>
      <c r="C17" s="20">
        <f>'Adquisición'!C31</f>
        <v>0</v>
      </c>
      <c r="D17" s="20">
        <f>'Adquisición'!D31</f>
        <v>0</v>
      </c>
      <c r="E17" s="20">
        <f>'Adquisición'!E31</f>
        <v>0</v>
      </c>
      <c r="F17" s="20">
        <f>'Adquisición'!F31</f>
        <v>0</v>
      </c>
      <c r="G17" s="20">
        <f>'Adquisición'!G31</f>
        <v>0</v>
      </c>
      <c r="H17" s="21">
        <f>'Adquisición'!H31</f>
        <v>0</v>
      </c>
      <c r="I17" s="20">
        <f>'Adquisición'!I31</f>
        <v>0</v>
      </c>
      <c r="J17" s="20">
        <f>'Adquisición'!J31</f>
        <v>0</v>
      </c>
      <c r="K17" s="20">
        <f>'Adquisición'!K31</f>
        <v>509.795</v>
      </c>
      <c r="L17" s="20">
        <f>'Adquisición'!L31</f>
        <v>561.6</v>
      </c>
      <c r="M17" s="20">
        <f>'Adquisición'!M31</f>
        <v>650.845</v>
      </c>
      <c r="N17" s="20">
        <f>'Adquisición'!N31</f>
        <v>693.446</v>
      </c>
      <c r="O17" s="20">
        <f>'Adquisición'!O31</f>
        <v>791.895</v>
      </c>
      <c r="P17" s="20">
        <f>'Adquisición'!P31</f>
        <v>862.42</v>
      </c>
      <c r="Q17" s="20">
        <f>'Adquisición'!Q31</f>
        <v>1805.7</v>
      </c>
      <c r="R17" s="20">
        <f>'Adquisición'!R31</f>
        <v>2006.94</v>
      </c>
      <c r="S17" s="20">
        <f>'Adquisición'!S31</f>
        <v>2051.4</v>
      </c>
      <c r="T17" s="20">
        <f>'Adquisición'!T31</f>
        <v>2232.62</v>
      </c>
      <c r="U17" s="21">
        <f>'Adquisición'!U31</f>
        <v>10780.36433</v>
      </c>
      <c r="V17" s="20">
        <f>'Adquisición'!V31</f>
        <v>2441.4</v>
      </c>
      <c r="W17" s="20">
        <f>'Adquisición'!W31</f>
        <v>2442.96</v>
      </c>
      <c r="X17" s="20">
        <f>'Adquisición'!X31</f>
        <v>2700.1</v>
      </c>
      <c r="Y17" s="20">
        <f>'Adquisición'!Y31</f>
        <v>2438.8</v>
      </c>
      <c r="Z17" s="20">
        <f>'Adquisición'!Z31</f>
        <v>2700.1</v>
      </c>
      <c r="AA17" s="20">
        <f>'Adquisición'!AA31</f>
        <v>2613</v>
      </c>
      <c r="AB17" s="20">
        <f>'Adquisición'!AB31</f>
        <v>2700.1</v>
      </c>
      <c r="AC17" s="20">
        <f>'Adquisición'!AC31</f>
        <v>2613</v>
      </c>
      <c r="AD17" s="20">
        <f>'Adquisición'!AD31</f>
        <v>2160.08</v>
      </c>
      <c r="AE17" s="20">
        <f>'Adquisición'!AE31</f>
        <v>2160.08</v>
      </c>
      <c r="AF17" s="20">
        <f>'Adquisición'!AF31</f>
        <v>2090.4</v>
      </c>
      <c r="AG17" s="20">
        <f>'Adquisición'!AG31</f>
        <v>2160.08</v>
      </c>
      <c r="AH17" s="21">
        <f>'Adquisición'!AH31</f>
        <v>29259.95333</v>
      </c>
    </row>
    <row r="18" ht="14.25" customHeight="1">
      <c r="A18" s="28" t="s">
        <v>26</v>
      </c>
      <c r="B18" s="20">
        <f>'Adquisición'!B41</f>
        <v>0</v>
      </c>
      <c r="C18" s="20">
        <f>'Adquisición'!C41</f>
        <v>0</v>
      </c>
      <c r="D18" s="20">
        <f>'Adquisición'!D41</f>
        <v>0</v>
      </c>
      <c r="E18" s="20">
        <f>'Adquisición'!E41</f>
        <v>0</v>
      </c>
      <c r="F18" s="20">
        <f>'Adquisición'!F41</f>
        <v>0</v>
      </c>
      <c r="G18" s="20">
        <f>'Adquisición'!G41</f>
        <v>0</v>
      </c>
      <c r="H18" s="21">
        <f>'Adquisición'!H41</f>
        <v>0</v>
      </c>
      <c r="I18" s="20">
        <f>'Adquisición'!I41</f>
        <v>0</v>
      </c>
      <c r="J18" s="20">
        <f>'Adquisición'!J41</f>
        <v>0</v>
      </c>
      <c r="K18" s="20">
        <f>'Adquisición'!K41</f>
        <v>3109.368889</v>
      </c>
      <c r="L18" s="20">
        <f>'Adquisición'!L41</f>
        <v>3435.466667</v>
      </c>
      <c r="M18" s="20">
        <f>'Adquisición'!M41</f>
        <v>3989.7</v>
      </c>
      <c r="N18" s="20">
        <f>'Adquisición'!N41</f>
        <v>3065.1088</v>
      </c>
      <c r="O18" s="20">
        <f>'Adquisición'!O41</f>
        <v>3503.8432</v>
      </c>
      <c r="P18" s="20">
        <f>'Adquisición'!P41</f>
        <v>3818.5056</v>
      </c>
      <c r="Q18" s="20">
        <f>'Adquisición'!Q41</f>
        <v>4999.02</v>
      </c>
      <c r="R18" s="20">
        <f>'Adquisición'!R41</f>
        <v>5557.37</v>
      </c>
      <c r="S18" s="20">
        <f>'Adquisición'!S41</f>
        <v>5660.46</v>
      </c>
      <c r="T18" s="20">
        <f>'Adquisición'!T41</f>
        <v>6140.3095</v>
      </c>
      <c r="U18" s="21">
        <f>'Adquisición'!U41</f>
        <v>43279.15266</v>
      </c>
      <c r="V18" s="20">
        <f>'Adquisición'!V41</f>
        <v>5055.336</v>
      </c>
      <c r="W18" s="20">
        <f>'Adquisición'!W41</f>
        <v>5029.7832</v>
      </c>
      <c r="X18" s="20">
        <f>'Adquisición'!X41</f>
        <v>5529.16</v>
      </c>
      <c r="Y18" s="20">
        <f>'Adquisición'!Y41</f>
        <v>4988.984</v>
      </c>
      <c r="Z18" s="20">
        <f>'Adquisición'!Z41</f>
        <v>5517.876</v>
      </c>
      <c r="AA18" s="20">
        <f>'Adquisición'!AA41</f>
        <v>5334.42</v>
      </c>
      <c r="AB18" s="20">
        <f>'Adquisición'!AB41</f>
        <v>5506.592</v>
      </c>
      <c r="AC18" s="20">
        <f>'Adquisición'!AC41</f>
        <v>5323.5</v>
      </c>
      <c r="AD18" s="20">
        <f>'Adquisición'!AD41</f>
        <v>5495.308</v>
      </c>
      <c r="AE18" s="20">
        <f>'Adquisición'!AE41</f>
        <v>5489.666</v>
      </c>
      <c r="AF18" s="20">
        <f>'Adquisición'!AF41</f>
        <v>5307.12</v>
      </c>
      <c r="AG18" s="20">
        <f>'Adquisición'!AG41</f>
        <v>5478.382</v>
      </c>
      <c r="AH18" s="21">
        <f>'Adquisición'!AH41</f>
        <v>64056.1272</v>
      </c>
    </row>
    <row r="19" ht="2.25" customHeight="1">
      <c r="A19" s="28"/>
      <c r="B19" s="20"/>
      <c r="C19" s="20"/>
      <c r="D19" s="20"/>
      <c r="E19" s="20"/>
      <c r="F19" s="20"/>
      <c r="G19" s="20"/>
      <c r="H19" s="21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1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1"/>
    </row>
    <row r="20" ht="14.25" customHeight="1">
      <c r="A20" s="25" t="s">
        <v>27</v>
      </c>
      <c r="B20" s="26">
        <f t="shared" ref="B20:AH20" si="4">SUM(B21:B22)</f>
        <v>11000</v>
      </c>
      <c r="C20" s="26">
        <f t="shared" si="4"/>
        <v>6000</v>
      </c>
      <c r="D20" s="26">
        <f t="shared" si="4"/>
        <v>6000</v>
      </c>
      <c r="E20" s="26">
        <f t="shared" si="4"/>
        <v>1500</v>
      </c>
      <c r="F20" s="26">
        <f t="shared" si="4"/>
        <v>1500</v>
      </c>
      <c r="G20" s="26">
        <f t="shared" si="4"/>
        <v>1500</v>
      </c>
      <c r="H20" s="27">
        <f t="shared" si="4"/>
        <v>27500</v>
      </c>
      <c r="I20" s="26">
        <f t="shared" si="4"/>
        <v>2000</v>
      </c>
      <c r="J20" s="26">
        <f t="shared" si="4"/>
        <v>2000</v>
      </c>
      <c r="K20" s="26">
        <f t="shared" si="4"/>
        <v>2000</v>
      </c>
      <c r="L20" s="26">
        <f t="shared" si="4"/>
        <v>2000</v>
      </c>
      <c r="M20" s="26">
        <f t="shared" si="4"/>
        <v>2000</v>
      </c>
      <c r="N20" s="26">
        <f t="shared" si="4"/>
        <v>2000</v>
      </c>
      <c r="O20" s="26">
        <f t="shared" si="4"/>
        <v>2000</v>
      </c>
      <c r="P20" s="26">
        <f t="shared" si="4"/>
        <v>2000</v>
      </c>
      <c r="Q20" s="26">
        <f t="shared" si="4"/>
        <v>2000</v>
      </c>
      <c r="R20" s="26">
        <f t="shared" si="4"/>
        <v>2000</v>
      </c>
      <c r="S20" s="26">
        <f t="shared" si="4"/>
        <v>2000</v>
      </c>
      <c r="T20" s="26">
        <f t="shared" si="4"/>
        <v>2000</v>
      </c>
      <c r="U20" s="27">
        <f t="shared" si="4"/>
        <v>24000</v>
      </c>
      <c r="V20" s="26">
        <f t="shared" si="4"/>
        <v>4000</v>
      </c>
      <c r="W20" s="26">
        <f t="shared" si="4"/>
        <v>4000</v>
      </c>
      <c r="X20" s="26">
        <f t="shared" si="4"/>
        <v>4000</v>
      </c>
      <c r="Y20" s="26">
        <f t="shared" si="4"/>
        <v>4000</v>
      </c>
      <c r="Z20" s="26">
        <f t="shared" si="4"/>
        <v>4000</v>
      </c>
      <c r="AA20" s="26">
        <f t="shared" si="4"/>
        <v>4000</v>
      </c>
      <c r="AB20" s="26">
        <f t="shared" si="4"/>
        <v>4000</v>
      </c>
      <c r="AC20" s="26">
        <f t="shared" si="4"/>
        <v>4000</v>
      </c>
      <c r="AD20" s="26">
        <f t="shared" si="4"/>
        <v>4000</v>
      </c>
      <c r="AE20" s="26">
        <f t="shared" si="4"/>
        <v>4000</v>
      </c>
      <c r="AF20" s="26">
        <f t="shared" si="4"/>
        <v>4000</v>
      </c>
      <c r="AG20" s="26">
        <f t="shared" si="4"/>
        <v>4000</v>
      </c>
      <c r="AH20" s="27">
        <f t="shared" si="4"/>
        <v>48000</v>
      </c>
    </row>
    <row r="21" ht="14.25" customHeight="1">
      <c r="A21" s="28" t="s">
        <v>28</v>
      </c>
      <c r="B21" s="18">
        <f>'Adquisición'!B49</f>
        <v>8000</v>
      </c>
      <c r="C21" s="18">
        <f>'Adquisición'!C49</f>
        <v>3000</v>
      </c>
      <c r="D21" s="18">
        <f>'Adquisición'!D49</f>
        <v>3000</v>
      </c>
      <c r="E21" s="18">
        <f>'Adquisición'!E49</f>
        <v>1000</v>
      </c>
      <c r="F21" s="18">
        <f>'Adquisición'!F49</f>
        <v>1000</v>
      </c>
      <c r="G21" s="18">
        <f>'Adquisición'!G49</f>
        <v>1000</v>
      </c>
      <c r="H21" s="19">
        <f>'Adquisición'!H49</f>
        <v>17000</v>
      </c>
      <c r="I21" s="18">
        <f>'Adquisición'!I49</f>
        <v>1000</v>
      </c>
      <c r="J21" s="18">
        <f>'Adquisición'!J49</f>
        <v>1000</v>
      </c>
      <c r="K21" s="18">
        <f>'Adquisición'!K49</f>
        <v>1000</v>
      </c>
      <c r="L21" s="18">
        <f>'Adquisición'!L49</f>
        <v>1000</v>
      </c>
      <c r="M21" s="18">
        <f>'Adquisición'!M49</f>
        <v>1000</v>
      </c>
      <c r="N21" s="18">
        <f>'Adquisición'!N49</f>
        <v>1000</v>
      </c>
      <c r="O21" s="18">
        <f>'Adquisición'!O49</f>
        <v>1000</v>
      </c>
      <c r="P21" s="18">
        <f>'Adquisición'!P49</f>
        <v>1000</v>
      </c>
      <c r="Q21" s="18">
        <f>'Adquisición'!Q49</f>
        <v>1000</v>
      </c>
      <c r="R21" s="18">
        <f>'Adquisición'!R49</f>
        <v>1000</v>
      </c>
      <c r="S21" s="18">
        <f>'Adquisición'!S49</f>
        <v>1000</v>
      </c>
      <c r="T21" s="18">
        <f>'Adquisición'!T49</f>
        <v>1000</v>
      </c>
      <c r="U21" s="19">
        <f>'Adquisición'!U49</f>
        <v>12000</v>
      </c>
      <c r="V21" s="18">
        <f>'Adquisición'!V49</f>
        <v>2000</v>
      </c>
      <c r="W21" s="18">
        <f>'Adquisición'!W49</f>
        <v>2000</v>
      </c>
      <c r="X21" s="18">
        <f>'Adquisición'!X49</f>
        <v>2000</v>
      </c>
      <c r="Y21" s="18">
        <f>'Adquisición'!Y49</f>
        <v>2000</v>
      </c>
      <c r="Z21" s="18">
        <f>'Adquisición'!Z49</f>
        <v>2000</v>
      </c>
      <c r="AA21" s="18">
        <f>'Adquisición'!AA49</f>
        <v>2000</v>
      </c>
      <c r="AB21" s="18">
        <f>'Adquisición'!AB49</f>
        <v>2000</v>
      </c>
      <c r="AC21" s="18">
        <f>'Adquisición'!AC49</f>
        <v>2000</v>
      </c>
      <c r="AD21" s="18">
        <f>'Adquisición'!AD49</f>
        <v>2000</v>
      </c>
      <c r="AE21" s="18">
        <f>'Adquisición'!AE49</f>
        <v>2000</v>
      </c>
      <c r="AF21" s="18">
        <f>'Adquisición'!AF49</f>
        <v>2000</v>
      </c>
      <c r="AG21" s="18">
        <f>'Adquisición'!AG49</f>
        <v>2000</v>
      </c>
      <c r="AH21" s="19">
        <f>'Adquisición'!AH49</f>
        <v>24000</v>
      </c>
    </row>
    <row r="22" ht="14.25" customHeight="1">
      <c r="A22" s="28" t="s">
        <v>29</v>
      </c>
      <c r="B22" s="20">
        <f>'Adquisición'!B56</f>
        <v>3000</v>
      </c>
      <c r="C22" s="20">
        <f>'Adquisición'!C56</f>
        <v>3000</v>
      </c>
      <c r="D22" s="20">
        <f>'Adquisición'!D56</f>
        <v>3000</v>
      </c>
      <c r="E22" s="20">
        <f>'Adquisición'!E56</f>
        <v>500</v>
      </c>
      <c r="F22" s="20">
        <f>'Adquisición'!F56</f>
        <v>500</v>
      </c>
      <c r="G22" s="20">
        <f>'Adquisición'!G56</f>
        <v>500</v>
      </c>
      <c r="H22" s="21">
        <f>'Adquisición'!H56</f>
        <v>10500</v>
      </c>
      <c r="I22" s="20">
        <f>'Adquisición'!I56</f>
        <v>1000</v>
      </c>
      <c r="J22" s="20">
        <f>'Adquisición'!J56</f>
        <v>1000</v>
      </c>
      <c r="K22" s="20">
        <f>'Adquisición'!K56</f>
        <v>1000</v>
      </c>
      <c r="L22" s="20">
        <f>'Adquisición'!L56</f>
        <v>1000</v>
      </c>
      <c r="M22" s="20">
        <f>'Adquisición'!M56</f>
        <v>1000</v>
      </c>
      <c r="N22" s="20">
        <f>'Adquisición'!N56</f>
        <v>1000</v>
      </c>
      <c r="O22" s="20">
        <f>'Adquisición'!O56</f>
        <v>1000</v>
      </c>
      <c r="P22" s="20">
        <f>'Adquisición'!P56</f>
        <v>1000</v>
      </c>
      <c r="Q22" s="20">
        <f>'Adquisición'!Q56</f>
        <v>1000</v>
      </c>
      <c r="R22" s="20">
        <f>'Adquisición'!R56</f>
        <v>1000</v>
      </c>
      <c r="S22" s="20">
        <f>'Adquisición'!S56</f>
        <v>1000</v>
      </c>
      <c r="T22" s="20">
        <f>'Adquisición'!T56</f>
        <v>1000</v>
      </c>
      <c r="U22" s="21">
        <f>'Adquisición'!U56</f>
        <v>12000</v>
      </c>
      <c r="V22" s="20">
        <f>'Adquisición'!V56</f>
        <v>2000</v>
      </c>
      <c r="W22" s="20">
        <f>'Adquisición'!W56</f>
        <v>2000</v>
      </c>
      <c r="X22" s="20">
        <f>'Adquisición'!X56</f>
        <v>2000</v>
      </c>
      <c r="Y22" s="20">
        <f>'Adquisición'!Y56</f>
        <v>2000</v>
      </c>
      <c r="Z22" s="20">
        <f>'Adquisición'!Z56</f>
        <v>2000</v>
      </c>
      <c r="AA22" s="20">
        <f>'Adquisición'!AA56</f>
        <v>2000</v>
      </c>
      <c r="AB22" s="20">
        <f>'Adquisición'!AB56</f>
        <v>2000</v>
      </c>
      <c r="AC22" s="20">
        <f>'Adquisición'!AC56</f>
        <v>2000</v>
      </c>
      <c r="AD22" s="20">
        <f>'Adquisición'!AD56</f>
        <v>2000</v>
      </c>
      <c r="AE22" s="20">
        <f>'Adquisición'!AE56</f>
        <v>2000</v>
      </c>
      <c r="AF22" s="20">
        <f>'Adquisición'!AF56</f>
        <v>2000</v>
      </c>
      <c r="AG22" s="20">
        <f>'Adquisición'!AG56</f>
        <v>2000</v>
      </c>
      <c r="AH22" s="21">
        <f>'Adquisición'!AH56</f>
        <v>24000</v>
      </c>
    </row>
    <row r="23" ht="9.0" customHeight="1">
      <c r="A23" s="28"/>
      <c r="B23" s="20"/>
      <c r="C23" s="20"/>
      <c r="D23" s="20"/>
      <c r="E23" s="20"/>
      <c r="F23" s="20"/>
      <c r="G23" s="20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1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1"/>
    </row>
    <row r="24" ht="16.5" customHeight="1">
      <c r="A24" s="15" t="s">
        <v>30</v>
      </c>
      <c r="B24" s="16">
        <f t="shared" ref="B24:AH24" si="5">SUM(B27:B29)</f>
        <v>3906</v>
      </c>
      <c r="C24" s="16">
        <f t="shared" si="5"/>
        <v>7812</v>
      </c>
      <c r="D24" s="16">
        <f t="shared" si="5"/>
        <v>13440</v>
      </c>
      <c r="E24" s="16">
        <f t="shared" si="5"/>
        <v>19964</v>
      </c>
      <c r="F24" s="16">
        <f t="shared" si="5"/>
        <v>25200</v>
      </c>
      <c r="G24" s="16">
        <f t="shared" si="5"/>
        <v>32116</v>
      </c>
      <c r="H24" s="17">
        <f t="shared" si="5"/>
        <v>102438</v>
      </c>
      <c r="I24" s="16">
        <f t="shared" si="5"/>
        <v>36874.5</v>
      </c>
      <c r="J24" s="16">
        <f t="shared" si="5"/>
        <v>39676</v>
      </c>
      <c r="K24" s="16">
        <f t="shared" si="5"/>
        <v>50979.5</v>
      </c>
      <c r="L24" s="16">
        <f t="shared" si="5"/>
        <v>56160</v>
      </c>
      <c r="M24" s="16">
        <f t="shared" si="5"/>
        <v>65084.5</v>
      </c>
      <c r="N24" s="16">
        <f t="shared" si="5"/>
        <v>69344.6</v>
      </c>
      <c r="O24" s="16">
        <f t="shared" si="5"/>
        <v>79189.5</v>
      </c>
      <c r="P24" s="16">
        <f t="shared" si="5"/>
        <v>86242</v>
      </c>
      <c r="Q24" s="16">
        <f t="shared" si="5"/>
        <v>90285</v>
      </c>
      <c r="R24" s="16">
        <f t="shared" si="5"/>
        <v>100347</v>
      </c>
      <c r="S24" s="16">
        <f t="shared" si="5"/>
        <v>102570</v>
      </c>
      <c r="T24" s="16">
        <f t="shared" si="5"/>
        <v>111631</v>
      </c>
      <c r="U24" s="17">
        <f t="shared" si="5"/>
        <v>888383.6</v>
      </c>
      <c r="V24" s="16">
        <f t="shared" si="5"/>
        <v>112680</v>
      </c>
      <c r="W24" s="16">
        <f t="shared" si="5"/>
        <v>112752</v>
      </c>
      <c r="X24" s="16">
        <f t="shared" si="5"/>
        <v>124620</v>
      </c>
      <c r="Y24" s="16">
        <f t="shared" si="5"/>
        <v>112560</v>
      </c>
      <c r="Z24" s="16">
        <f t="shared" si="5"/>
        <v>124620</v>
      </c>
      <c r="AA24" s="16">
        <f t="shared" si="5"/>
        <v>120600</v>
      </c>
      <c r="AB24" s="16">
        <f t="shared" si="5"/>
        <v>124620</v>
      </c>
      <c r="AC24" s="16">
        <f t="shared" si="5"/>
        <v>120600</v>
      </c>
      <c r="AD24" s="16">
        <f t="shared" si="5"/>
        <v>114235</v>
      </c>
      <c r="AE24" s="16">
        <f t="shared" si="5"/>
        <v>114235</v>
      </c>
      <c r="AF24" s="16">
        <f t="shared" si="5"/>
        <v>110550</v>
      </c>
      <c r="AG24" s="16">
        <f t="shared" si="5"/>
        <v>114235</v>
      </c>
      <c r="AH24" s="17">
        <f t="shared" si="5"/>
        <v>1406307</v>
      </c>
    </row>
    <row r="25" ht="14.25" customHeight="1">
      <c r="A25" s="22" t="s">
        <v>22</v>
      </c>
      <c r="B25" s="23">
        <f t="shared" ref="B25:AH25" si="6">IFERROR(B24/B6,0)</f>
        <v>0.7</v>
      </c>
      <c r="C25" s="23">
        <f t="shared" si="6"/>
        <v>0.7</v>
      </c>
      <c r="D25" s="23">
        <f t="shared" si="6"/>
        <v>0.7</v>
      </c>
      <c r="E25" s="23">
        <f t="shared" si="6"/>
        <v>0.7</v>
      </c>
      <c r="F25" s="23">
        <f t="shared" si="6"/>
        <v>0.7</v>
      </c>
      <c r="G25" s="23">
        <f t="shared" si="6"/>
        <v>0.7</v>
      </c>
      <c r="H25" s="24">
        <f t="shared" si="6"/>
        <v>0.7</v>
      </c>
      <c r="I25" s="23">
        <f t="shared" si="6"/>
        <v>0.65</v>
      </c>
      <c r="J25" s="23">
        <f t="shared" si="6"/>
        <v>0.65</v>
      </c>
      <c r="K25" s="23">
        <f t="shared" si="6"/>
        <v>0.65</v>
      </c>
      <c r="L25" s="23">
        <f t="shared" si="6"/>
        <v>0.65</v>
      </c>
      <c r="M25" s="23">
        <f t="shared" si="6"/>
        <v>0.65</v>
      </c>
      <c r="N25" s="23">
        <f t="shared" si="6"/>
        <v>0.65</v>
      </c>
      <c r="O25" s="23">
        <f t="shared" si="6"/>
        <v>0.65</v>
      </c>
      <c r="P25" s="23">
        <f t="shared" si="6"/>
        <v>0.65</v>
      </c>
      <c r="Q25" s="23">
        <f t="shared" si="6"/>
        <v>0.65</v>
      </c>
      <c r="R25" s="23">
        <f t="shared" si="6"/>
        <v>0.65</v>
      </c>
      <c r="S25" s="23">
        <f t="shared" si="6"/>
        <v>0.65</v>
      </c>
      <c r="T25" s="23">
        <f t="shared" si="6"/>
        <v>0.65</v>
      </c>
      <c r="U25" s="24">
        <f t="shared" si="6"/>
        <v>0.65</v>
      </c>
      <c r="V25" s="23">
        <f t="shared" si="6"/>
        <v>0.6</v>
      </c>
      <c r="W25" s="23">
        <f t="shared" si="6"/>
        <v>0.6</v>
      </c>
      <c r="X25" s="23">
        <f t="shared" si="6"/>
        <v>0.6</v>
      </c>
      <c r="Y25" s="23">
        <f t="shared" si="6"/>
        <v>0.6</v>
      </c>
      <c r="Z25" s="23">
        <f t="shared" si="6"/>
        <v>0.6</v>
      </c>
      <c r="AA25" s="23">
        <f t="shared" si="6"/>
        <v>0.6</v>
      </c>
      <c r="AB25" s="23">
        <f t="shared" si="6"/>
        <v>0.6</v>
      </c>
      <c r="AC25" s="23">
        <f t="shared" si="6"/>
        <v>0.6</v>
      </c>
      <c r="AD25" s="23">
        <f t="shared" si="6"/>
        <v>0.55</v>
      </c>
      <c r="AE25" s="23">
        <f t="shared" si="6"/>
        <v>0.55</v>
      </c>
      <c r="AF25" s="23">
        <f t="shared" si="6"/>
        <v>0.55</v>
      </c>
      <c r="AG25" s="23">
        <f t="shared" si="6"/>
        <v>0.55</v>
      </c>
      <c r="AH25" s="24">
        <f t="shared" si="6"/>
        <v>0.5829203488</v>
      </c>
    </row>
    <row r="26" ht="5.25" customHeight="1">
      <c r="A26" s="22"/>
      <c r="B26" s="23"/>
      <c r="C26" s="23"/>
      <c r="D26" s="23"/>
      <c r="E26" s="23"/>
      <c r="F26" s="23"/>
      <c r="G26" s="23"/>
      <c r="H26" s="24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4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4"/>
    </row>
    <row r="27" ht="10.5" customHeight="1">
      <c r="A27" s="18" t="str">
        <f>Compra!A8</f>
        <v>Compras - Categoría 1</v>
      </c>
      <c r="B27" s="18">
        <f>Compra!B8</f>
        <v>2170</v>
      </c>
      <c r="C27" s="18">
        <f>Compra!C8</f>
        <v>4340</v>
      </c>
      <c r="D27" s="18">
        <f>Compra!D8</f>
        <v>8400</v>
      </c>
      <c r="E27" s="18">
        <f>Compra!E8</f>
        <v>13020</v>
      </c>
      <c r="F27" s="18">
        <f>Compra!F8</f>
        <v>16800</v>
      </c>
      <c r="G27" s="18">
        <f>Compra!G8</f>
        <v>21700</v>
      </c>
      <c r="H27" s="19">
        <f>Compra!H8</f>
        <v>66430</v>
      </c>
      <c r="I27" s="18">
        <f>Compra!I8</f>
        <v>24180</v>
      </c>
      <c r="J27" s="18">
        <f>Compra!J8</f>
        <v>25480</v>
      </c>
      <c r="K27" s="18">
        <f>Compra!K8</f>
        <v>32240</v>
      </c>
      <c r="L27" s="18">
        <f>Compra!L8</f>
        <v>35100</v>
      </c>
      <c r="M27" s="18">
        <f>Compra!M8</f>
        <v>40300</v>
      </c>
      <c r="N27" s="18">
        <f>Compra!N8</f>
        <v>42614</v>
      </c>
      <c r="O27" s="18">
        <f>Compra!O8</f>
        <v>48360</v>
      </c>
      <c r="P27" s="18">
        <f>Compra!P8</f>
        <v>52390</v>
      </c>
      <c r="Q27" s="18">
        <f>Compra!Q8</f>
        <v>54600</v>
      </c>
      <c r="R27" s="18">
        <f>Compra!R8</f>
        <v>60450</v>
      </c>
      <c r="S27" s="18">
        <f>Compra!S8</f>
        <v>62400</v>
      </c>
      <c r="T27" s="18">
        <f>Compra!T8</f>
        <v>68510</v>
      </c>
      <c r="U27" s="19">
        <f>Compra!U8</f>
        <v>546624</v>
      </c>
      <c r="V27" s="18">
        <f>Compra!V8</f>
        <v>71280</v>
      </c>
      <c r="W27" s="18">
        <f>Compra!W8</f>
        <v>72732</v>
      </c>
      <c r="X27" s="18">
        <f>Compra!X8</f>
        <v>81840</v>
      </c>
      <c r="Y27" s="18">
        <f>Compra!Y8</f>
        <v>73920</v>
      </c>
      <c r="Z27" s="18">
        <f>Compra!Z8</f>
        <v>81840</v>
      </c>
      <c r="AA27" s="18">
        <f>Compra!AA8</f>
        <v>79200</v>
      </c>
      <c r="AB27" s="18">
        <f>Compra!AB8</f>
        <v>81840</v>
      </c>
      <c r="AC27" s="18">
        <f>Compra!AC8</f>
        <v>79200</v>
      </c>
      <c r="AD27" s="18">
        <f>Compra!AD8</f>
        <v>75020</v>
      </c>
      <c r="AE27" s="18">
        <f>Compra!AE8</f>
        <v>75020</v>
      </c>
      <c r="AF27" s="18">
        <f>Compra!AF8</f>
        <v>72600</v>
      </c>
      <c r="AG27" s="18">
        <f>Compra!AG8</f>
        <v>75020</v>
      </c>
      <c r="AH27" s="19">
        <f>Compra!AH8</f>
        <v>919512</v>
      </c>
    </row>
    <row r="28" ht="14.25" customHeight="1">
      <c r="A28" s="20" t="str">
        <f>Compra!A12</f>
        <v>Compras - Categoría 2</v>
      </c>
      <c r="B28" s="20">
        <f>Compra!B12</f>
        <v>1736</v>
      </c>
      <c r="C28" s="20">
        <f>Compra!C12</f>
        <v>3472</v>
      </c>
      <c r="D28" s="20">
        <f>Compra!D12</f>
        <v>5040</v>
      </c>
      <c r="E28" s="20">
        <f>Compra!E12</f>
        <v>6944</v>
      </c>
      <c r="F28" s="20">
        <f>Compra!F12</f>
        <v>8400</v>
      </c>
      <c r="G28" s="20">
        <f>Compra!G12</f>
        <v>10416</v>
      </c>
      <c r="H28" s="21">
        <f>Compra!H12</f>
        <v>36008</v>
      </c>
      <c r="I28" s="20">
        <f>Compra!I12</f>
        <v>11284</v>
      </c>
      <c r="J28" s="20">
        <f>Compra!J12</f>
        <v>11648</v>
      </c>
      <c r="K28" s="20">
        <f>Compra!K12</f>
        <v>14508</v>
      </c>
      <c r="L28" s="20">
        <f>Compra!L12</f>
        <v>15600</v>
      </c>
      <c r="M28" s="20">
        <f>Compra!M12</f>
        <v>17732</v>
      </c>
      <c r="N28" s="20">
        <f>Compra!N12</f>
        <v>18595.2</v>
      </c>
      <c r="O28" s="20">
        <f>Compra!O12</f>
        <v>20956</v>
      </c>
      <c r="P28" s="20">
        <f>Compra!P12</f>
        <v>22568</v>
      </c>
      <c r="Q28" s="20">
        <f>Compra!Q12</f>
        <v>23400</v>
      </c>
      <c r="R28" s="20">
        <f>Compra!R12</f>
        <v>25792</v>
      </c>
      <c r="S28" s="20">
        <f>Compra!S12</f>
        <v>26520</v>
      </c>
      <c r="T28" s="20">
        <f>Compra!T12</f>
        <v>29016</v>
      </c>
      <c r="U28" s="21">
        <f>Compra!U12</f>
        <v>237619.2</v>
      </c>
      <c r="V28" s="20">
        <f>Compra!V12</f>
        <v>28800</v>
      </c>
      <c r="W28" s="20">
        <f>Compra!W12</f>
        <v>27840</v>
      </c>
      <c r="X28" s="20">
        <f>Compra!X12</f>
        <v>29760</v>
      </c>
      <c r="Y28" s="20">
        <f>Compra!Y12</f>
        <v>26880</v>
      </c>
      <c r="Z28" s="20">
        <f>Compra!Z12</f>
        <v>29760</v>
      </c>
      <c r="AA28" s="20">
        <f>Compra!AA12</f>
        <v>28800</v>
      </c>
      <c r="AB28" s="20">
        <f>Compra!AB12</f>
        <v>29760</v>
      </c>
      <c r="AC28" s="20">
        <f>Compra!AC12</f>
        <v>28800</v>
      </c>
      <c r="AD28" s="20">
        <f>Compra!AD12</f>
        <v>27280</v>
      </c>
      <c r="AE28" s="20">
        <f>Compra!AE12</f>
        <v>27280</v>
      </c>
      <c r="AF28" s="20">
        <f>Compra!AF12</f>
        <v>26400</v>
      </c>
      <c r="AG28" s="20">
        <f>Compra!AG12</f>
        <v>27280</v>
      </c>
      <c r="AH28" s="21">
        <f>Compra!AH12</f>
        <v>338640</v>
      </c>
    </row>
    <row r="29" ht="14.25" customHeight="1">
      <c r="A29" s="18" t="str">
        <f>Compra!A16</f>
        <v>Compras - Categoría 3</v>
      </c>
      <c r="B29" s="18">
        <f>Compra!B16</f>
        <v>0</v>
      </c>
      <c r="C29" s="18">
        <f>Compra!C16</f>
        <v>0</v>
      </c>
      <c r="D29" s="18">
        <f>Compra!D16</f>
        <v>0</v>
      </c>
      <c r="E29" s="18">
        <f>Compra!E16</f>
        <v>0</v>
      </c>
      <c r="F29" s="18">
        <f>Compra!F16</f>
        <v>0</v>
      </c>
      <c r="G29" s="18">
        <f>Compra!G16</f>
        <v>0</v>
      </c>
      <c r="H29" s="19">
        <f>Compra!H16</f>
        <v>0</v>
      </c>
      <c r="I29" s="18">
        <f>Compra!I16</f>
        <v>1410.5</v>
      </c>
      <c r="J29" s="18">
        <f>Compra!J16</f>
        <v>2548</v>
      </c>
      <c r="K29" s="18">
        <f>Compra!K16</f>
        <v>4231.5</v>
      </c>
      <c r="L29" s="18">
        <f>Compra!L16</f>
        <v>5460</v>
      </c>
      <c r="M29" s="18">
        <f>Compra!M16</f>
        <v>7052.5</v>
      </c>
      <c r="N29" s="18">
        <f>Compra!N16</f>
        <v>8135.4</v>
      </c>
      <c r="O29" s="18">
        <f>Compra!O16</f>
        <v>9873.5</v>
      </c>
      <c r="P29" s="18">
        <f>Compra!P16</f>
        <v>11284</v>
      </c>
      <c r="Q29" s="18">
        <f>Compra!Q16</f>
        <v>12285</v>
      </c>
      <c r="R29" s="18">
        <f>Compra!R16</f>
        <v>14105</v>
      </c>
      <c r="S29" s="18">
        <f>Compra!S16</f>
        <v>13650</v>
      </c>
      <c r="T29" s="18">
        <f>Compra!T16</f>
        <v>14105</v>
      </c>
      <c r="U29" s="19">
        <f>Compra!U16</f>
        <v>104140.4</v>
      </c>
      <c r="V29" s="18">
        <f>Compra!V16</f>
        <v>12600</v>
      </c>
      <c r="W29" s="18">
        <f>Compra!W16</f>
        <v>12180</v>
      </c>
      <c r="X29" s="18">
        <f>Compra!X16</f>
        <v>13020</v>
      </c>
      <c r="Y29" s="18">
        <f>Compra!Y16</f>
        <v>11760</v>
      </c>
      <c r="Z29" s="18">
        <f>Compra!Z16</f>
        <v>13020</v>
      </c>
      <c r="AA29" s="18">
        <f>Compra!AA16</f>
        <v>12600</v>
      </c>
      <c r="AB29" s="18">
        <f>Compra!AB16</f>
        <v>13020</v>
      </c>
      <c r="AC29" s="18">
        <f>Compra!AC16</f>
        <v>12600</v>
      </c>
      <c r="AD29" s="18">
        <f>Compra!AD16</f>
        <v>11935</v>
      </c>
      <c r="AE29" s="18">
        <f>Compra!AE16</f>
        <v>11935</v>
      </c>
      <c r="AF29" s="18">
        <f>Compra!AF16</f>
        <v>11550</v>
      </c>
      <c r="AG29" s="18">
        <f>Compra!AG16</f>
        <v>11935</v>
      </c>
      <c r="AH29" s="19">
        <f>Compra!AH16</f>
        <v>148155</v>
      </c>
    </row>
    <row r="30" ht="9.0" customHeight="1">
      <c r="A30" s="5"/>
      <c r="B30" s="5"/>
      <c r="C30" s="5"/>
      <c r="D30" s="5"/>
      <c r="E30" s="5"/>
      <c r="F30" s="5"/>
      <c r="G30" s="5"/>
      <c r="H30" s="29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29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29"/>
    </row>
    <row r="31" ht="16.5" customHeight="1">
      <c r="A31" s="15" t="s">
        <v>31</v>
      </c>
      <c r="B31" s="16">
        <f t="shared" ref="B31:AH31" si="7">SUM(B34:B36)</f>
        <v>6000</v>
      </c>
      <c r="C31" s="16">
        <f t="shared" si="7"/>
        <v>6000</v>
      </c>
      <c r="D31" s="16">
        <f t="shared" si="7"/>
        <v>6000</v>
      </c>
      <c r="E31" s="16">
        <f t="shared" si="7"/>
        <v>6000</v>
      </c>
      <c r="F31" s="16">
        <f t="shared" si="7"/>
        <v>6000</v>
      </c>
      <c r="G31" s="16">
        <f t="shared" si="7"/>
        <v>6000</v>
      </c>
      <c r="H31" s="17">
        <f t="shared" si="7"/>
        <v>36000</v>
      </c>
      <c r="I31" s="16">
        <f t="shared" si="7"/>
        <v>10170</v>
      </c>
      <c r="J31" s="16">
        <f t="shared" si="7"/>
        <v>11920</v>
      </c>
      <c r="K31" s="16">
        <f t="shared" si="7"/>
        <v>14510</v>
      </c>
      <c r="L31" s="16">
        <f t="shared" si="7"/>
        <v>16400</v>
      </c>
      <c r="M31" s="16">
        <f t="shared" si="7"/>
        <v>22350</v>
      </c>
      <c r="N31" s="16">
        <f t="shared" si="7"/>
        <v>24016</v>
      </c>
      <c r="O31" s="16">
        <f t="shared" si="7"/>
        <v>26690</v>
      </c>
      <c r="P31" s="16">
        <f t="shared" si="7"/>
        <v>28860</v>
      </c>
      <c r="Q31" s="16">
        <f t="shared" si="7"/>
        <v>49300</v>
      </c>
      <c r="R31" s="16">
        <f t="shared" si="7"/>
        <v>54900</v>
      </c>
      <c r="S31" s="16">
        <f t="shared" si="7"/>
        <v>53500</v>
      </c>
      <c r="T31" s="16">
        <f t="shared" si="7"/>
        <v>54900</v>
      </c>
      <c r="U31" s="17">
        <f t="shared" si="7"/>
        <v>367516</v>
      </c>
      <c r="V31" s="16">
        <f t="shared" si="7"/>
        <v>54500</v>
      </c>
      <c r="W31" s="16">
        <f t="shared" si="7"/>
        <v>53100</v>
      </c>
      <c r="X31" s="16">
        <f t="shared" si="7"/>
        <v>55900</v>
      </c>
      <c r="Y31" s="16">
        <f t="shared" si="7"/>
        <v>51700</v>
      </c>
      <c r="Z31" s="16">
        <f t="shared" si="7"/>
        <v>55900</v>
      </c>
      <c r="AA31" s="16">
        <f t="shared" si="7"/>
        <v>54500</v>
      </c>
      <c r="AB31" s="16">
        <f t="shared" si="7"/>
        <v>55900</v>
      </c>
      <c r="AC31" s="16">
        <f t="shared" si="7"/>
        <v>54500</v>
      </c>
      <c r="AD31" s="16">
        <f t="shared" si="7"/>
        <v>56900</v>
      </c>
      <c r="AE31" s="16">
        <f t="shared" si="7"/>
        <v>56900</v>
      </c>
      <c r="AF31" s="16">
        <f t="shared" si="7"/>
        <v>55500</v>
      </c>
      <c r="AG31" s="16">
        <f t="shared" si="7"/>
        <v>56900</v>
      </c>
      <c r="AH31" s="17">
        <f t="shared" si="7"/>
        <v>662200</v>
      </c>
    </row>
    <row r="32" ht="14.25" customHeight="1">
      <c r="A32" s="22" t="s">
        <v>22</v>
      </c>
      <c r="B32" s="23">
        <f t="shared" ref="B32:AH32" si="8">IFERROR(B31/B6,0)</f>
        <v>1.075268817</v>
      </c>
      <c r="C32" s="23">
        <f t="shared" si="8"/>
        <v>0.5376344086</v>
      </c>
      <c r="D32" s="23">
        <f t="shared" si="8"/>
        <v>0.3125</v>
      </c>
      <c r="E32" s="23">
        <f t="shared" si="8"/>
        <v>0.2103786816</v>
      </c>
      <c r="F32" s="23">
        <f t="shared" si="8"/>
        <v>0.1666666667</v>
      </c>
      <c r="G32" s="23">
        <f t="shared" si="8"/>
        <v>0.1307759372</v>
      </c>
      <c r="H32" s="24">
        <f t="shared" si="8"/>
        <v>0.24600246</v>
      </c>
      <c r="I32" s="23">
        <f t="shared" si="8"/>
        <v>0.1792702274</v>
      </c>
      <c r="J32" s="23">
        <f t="shared" si="8"/>
        <v>0.1952817824</v>
      </c>
      <c r="K32" s="23">
        <f t="shared" si="8"/>
        <v>0.1850057376</v>
      </c>
      <c r="L32" s="23">
        <f t="shared" si="8"/>
        <v>0.1898148148</v>
      </c>
      <c r="M32" s="23">
        <f t="shared" si="8"/>
        <v>0.2232098272</v>
      </c>
      <c r="N32" s="23">
        <f t="shared" si="8"/>
        <v>0.2251134191</v>
      </c>
      <c r="O32" s="23">
        <f t="shared" si="8"/>
        <v>0.2190757613</v>
      </c>
      <c r="P32" s="23">
        <f t="shared" si="8"/>
        <v>0.2175158276</v>
      </c>
      <c r="Q32" s="23">
        <f t="shared" si="8"/>
        <v>0.3549316055</v>
      </c>
      <c r="R32" s="23">
        <f t="shared" si="8"/>
        <v>0.3556160124</v>
      </c>
      <c r="S32" s="23">
        <f t="shared" si="8"/>
        <v>0.3390367554</v>
      </c>
      <c r="T32" s="23">
        <f t="shared" si="8"/>
        <v>0.3196692675</v>
      </c>
      <c r="U32" s="24">
        <f t="shared" si="8"/>
        <v>0.2688989306</v>
      </c>
      <c r="V32" s="23">
        <f t="shared" si="8"/>
        <v>0.2902023429</v>
      </c>
      <c r="W32" s="23">
        <f t="shared" si="8"/>
        <v>0.2825670498</v>
      </c>
      <c r="X32" s="23">
        <f t="shared" si="8"/>
        <v>0.2691381801</v>
      </c>
      <c r="Y32" s="23">
        <f t="shared" si="8"/>
        <v>0.2755863539</v>
      </c>
      <c r="Z32" s="23">
        <f t="shared" si="8"/>
        <v>0.2691381801</v>
      </c>
      <c r="AA32" s="23">
        <f t="shared" si="8"/>
        <v>0.2711442786</v>
      </c>
      <c r="AB32" s="23">
        <f t="shared" si="8"/>
        <v>0.2691381801</v>
      </c>
      <c r="AC32" s="23">
        <f t="shared" si="8"/>
        <v>0.2711442786</v>
      </c>
      <c r="AD32" s="23">
        <f t="shared" si="8"/>
        <v>0.2739528166</v>
      </c>
      <c r="AE32" s="23">
        <f t="shared" si="8"/>
        <v>0.2739528166</v>
      </c>
      <c r="AF32" s="23">
        <f t="shared" si="8"/>
        <v>0.276119403</v>
      </c>
      <c r="AG32" s="23">
        <f t="shared" si="8"/>
        <v>0.2739528166</v>
      </c>
      <c r="AH32" s="24">
        <f t="shared" si="8"/>
        <v>0.2744847711</v>
      </c>
    </row>
    <row r="33" ht="4.5" customHeight="1">
      <c r="A33" s="22"/>
      <c r="B33" s="23"/>
      <c r="C33" s="23"/>
      <c r="D33" s="23"/>
      <c r="E33" s="23"/>
      <c r="F33" s="23"/>
      <c r="G33" s="23"/>
      <c r="H33" s="24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4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4"/>
    </row>
    <row r="34" ht="14.25" customHeight="1">
      <c r="A34" s="18" t="str">
        <f>Salarios!A9</f>
        <v>Salarios en la función 1</v>
      </c>
      <c r="B34" s="18">
        <f>Salarios!B9</f>
        <v>6000</v>
      </c>
      <c r="C34" s="18">
        <f>Salarios!C9</f>
        <v>6000</v>
      </c>
      <c r="D34" s="18">
        <f>Salarios!D9</f>
        <v>6000</v>
      </c>
      <c r="E34" s="18">
        <f>Salarios!E9</f>
        <v>6000</v>
      </c>
      <c r="F34" s="18">
        <f>Salarios!F9</f>
        <v>6000</v>
      </c>
      <c r="G34" s="18">
        <f>Salarios!G9</f>
        <v>6000</v>
      </c>
      <c r="H34" s="19">
        <f>Salarios!H9</f>
        <v>36000</v>
      </c>
      <c r="I34" s="18">
        <f>Salarios!I9</f>
        <v>8000</v>
      </c>
      <c r="J34" s="18">
        <f>Salarios!J9</f>
        <v>8000</v>
      </c>
      <c r="K34" s="18">
        <f>Salarios!K9</f>
        <v>8000</v>
      </c>
      <c r="L34" s="18">
        <f>Salarios!L9</f>
        <v>8000</v>
      </c>
      <c r="M34" s="18">
        <f>Salarios!M9</f>
        <v>8000</v>
      </c>
      <c r="N34" s="18">
        <f>Salarios!N9</f>
        <v>8000</v>
      </c>
      <c r="O34" s="18">
        <f>Salarios!O9</f>
        <v>8000</v>
      </c>
      <c r="P34" s="18">
        <f>Salarios!P9</f>
        <v>8000</v>
      </c>
      <c r="Q34" s="18">
        <f>Salarios!Q9</f>
        <v>8000</v>
      </c>
      <c r="R34" s="18">
        <f>Salarios!R9</f>
        <v>8000</v>
      </c>
      <c r="S34" s="18">
        <f>Salarios!S9</f>
        <v>8000</v>
      </c>
      <c r="T34" s="18">
        <f>Salarios!T9</f>
        <v>8000</v>
      </c>
      <c r="U34" s="19">
        <f>Salarios!U9</f>
        <v>96000</v>
      </c>
      <c r="V34" s="18">
        <f>Salarios!V9</f>
        <v>9000</v>
      </c>
      <c r="W34" s="18">
        <f>Salarios!W9</f>
        <v>9000</v>
      </c>
      <c r="X34" s="18">
        <f>Salarios!X9</f>
        <v>9000</v>
      </c>
      <c r="Y34" s="18">
        <f>Salarios!Y9</f>
        <v>9000</v>
      </c>
      <c r="Z34" s="18">
        <f>Salarios!Z9</f>
        <v>9000</v>
      </c>
      <c r="AA34" s="18">
        <f>Salarios!AA9</f>
        <v>9000</v>
      </c>
      <c r="AB34" s="18">
        <f>Salarios!AB9</f>
        <v>9000</v>
      </c>
      <c r="AC34" s="18">
        <f>Salarios!AC9</f>
        <v>9000</v>
      </c>
      <c r="AD34" s="18">
        <f>Salarios!AD9</f>
        <v>10000</v>
      </c>
      <c r="AE34" s="18">
        <f>Salarios!AE9</f>
        <v>10000</v>
      </c>
      <c r="AF34" s="18">
        <f>Salarios!AF9</f>
        <v>10000</v>
      </c>
      <c r="AG34" s="18">
        <f>Salarios!AG9</f>
        <v>10000</v>
      </c>
      <c r="AH34" s="19">
        <f>Salarios!AH9</f>
        <v>112000</v>
      </c>
    </row>
    <row r="35" ht="14.25" customHeight="1">
      <c r="A35" s="18" t="str">
        <f>Salarios!A14</f>
        <v>Salarios en la función 2</v>
      </c>
      <c r="B35" s="20">
        <f>Salarios!B14</f>
        <v>0</v>
      </c>
      <c r="C35" s="20">
        <f>Salarios!C14</f>
        <v>0</v>
      </c>
      <c r="D35" s="20">
        <f>Salarios!D14</f>
        <v>0</v>
      </c>
      <c r="E35" s="20">
        <f>Salarios!E14</f>
        <v>0</v>
      </c>
      <c r="F35" s="20">
        <f>Salarios!F14</f>
        <v>0</v>
      </c>
      <c r="G35" s="20">
        <f>Salarios!G14</f>
        <v>0</v>
      </c>
      <c r="H35" s="21">
        <f>Salarios!H14</f>
        <v>0</v>
      </c>
      <c r="I35" s="20">
        <f>Salarios!I14</f>
        <v>0</v>
      </c>
      <c r="J35" s="20">
        <f>Salarios!J14</f>
        <v>0</v>
      </c>
      <c r="K35" s="20">
        <f>Salarios!K14</f>
        <v>0</v>
      </c>
      <c r="L35" s="20">
        <f>Salarios!L14</f>
        <v>0</v>
      </c>
      <c r="M35" s="20">
        <f>Salarios!M14</f>
        <v>3500</v>
      </c>
      <c r="N35" s="20">
        <f>Salarios!N14</f>
        <v>3500</v>
      </c>
      <c r="O35" s="20">
        <f>Salarios!O14</f>
        <v>3500</v>
      </c>
      <c r="P35" s="20">
        <f>Salarios!P14</f>
        <v>3500</v>
      </c>
      <c r="Q35" s="20">
        <f>Salarios!Q14</f>
        <v>3500</v>
      </c>
      <c r="R35" s="20">
        <f>Salarios!R14</f>
        <v>3500</v>
      </c>
      <c r="S35" s="20">
        <f>Salarios!S14</f>
        <v>3500</v>
      </c>
      <c r="T35" s="20">
        <f>Salarios!T14</f>
        <v>3500</v>
      </c>
      <c r="U35" s="21">
        <f>Salarios!U14</f>
        <v>28000</v>
      </c>
      <c r="V35" s="20">
        <f>Salarios!V14</f>
        <v>3500</v>
      </c>
      <c r="W35" s="20">
        <f>Salarios!W14</f>
        <v>3500</v>
      </c>
      <c r="X35" s="20">
        <f>Salarios!X14</f>
        <v>3500</v>
      </c>
      <c r="Y35" s="20">
        <f>Salarios!Y14</f>
        <v>3500</v>
      </c>
      <c r="Z35" s="20">
        <f>Salarios!Z14</f>
        <v>3500</v>
      </c>
      <c r="AA35" s="20">
        <f>Salarios!AA14</f>
        <v>3500</v>
      </c>
      <c r="AB35" s="20">
        <f>Salarios!AB14</f>
        <v>3500</v>
      </c>
      <c r="AC35" s="20">
        <f>Salarios!AC14</f>
        <v>3500</v>
      </c>
      <c r="AD35" s="20">
        <f>Salarios!AD14</f>
        <v>3500</v>
      </c>
      <c r="AE35" s="20">
        <f>Salarios!AE14</f>
        <v>3500</v>
      </c>
      <c r="AF35" s="20">
        <f>Salarios!AF14</f>
        <v>3500</v>
      </c>
      <c r="AG35" s="20">
        <f>Salarios!AG14</f>
        <v>3500</v>
      </c>
      <c r="AH35" s="21">
        <f>Salarios!AH14</f>
        <v>42000</v>
      </c>
    </row>
    <row r="36" ht="14.25" customHeight="1">
      <c r="A36" s="18" t="str">
        <f>Salarios!A19</f>
        <v>Salarios en la función 3</v>
      </c>
      <c r="B36" s="18">
        <f>Salarios!B19</f>
        <v>0</v>
      </c>
      <c r="C36" s="18">
        <f>Salarios!C19</f>
        <v>0</v>
      </c>
      <c r="D36" s="18">
        <f>Salarios!D19</f>
        <v>0</v>
      </c>
      <c r="E36" s="18">
        <f>Salarios!E19</f>
        <v>0</v>
      </c>
      <c r="F36" s="18">
        <f>Salarios!F19</f>
        <v>0</v>
      </c>
      <c r="G36" s="18">
        <f>Salarios!G19</f>
        <v>0</v>
      </c>
      <c r="H36" s="19">
        <f>Salarios!H19</f>
        <v>0</v>
      </c>
      <c r="I36" s="18">
        <f>Salarios!I19</f>
        <v>2170</v>
      </c>
      <c r="J36" s="18">
        <f>Salarios!J19</f>
        <v>3920</v>
      </c>
      <c r="K36" s="18">
        <f>Salarios!K19</f>
        <v>6510</v>
      </c>
      <c r="L36" s="18">
        <f>Salarios!L19</f>
        <v>8400</v>
      </c>
      <c r="M36" s="18">
        <f>Salarios!M19</f>
        <v>10850</v>
      </c>
      <c r="N36" s="18">
        <f>Salarios!N19</f>
        <v>12516</v>
      </c>
      <c r="O36" s="18">
        <f>Salarios!O19</f>
        <v>15190</v>
      </c>
      <c r="P36" s="18">
        <f>Salarios!P19</f>
        <v>17360</v>
      </c>
      <c r="Q36" s="18">
        <f>Salarios!Q19</f>
        <v>37800</v>
      </c>
      <c r="R36" s="18">
        <f>Salarios!R19</f>
        <v>43400</v>
      </c>
      <c r="S36" s="18">
        <f>Salarios!S19</f>
        <v>42000</v>
      </c>
      <c r="T36" s="18">
        <f>Salarios!T19</f>
        <v>43400</v>
      </c>
      <c r="U36" s="19">
        <f>Salarios!U19</f>
        <v>243516</v>
      </c>
      <c r="V36" s="18">
        <f>Salarios!V19</f>
        <v>42000</v>
      </c>
      <c r="W36" s="18">
        <f>Salarios!W19</f>
        <v>40600</v>
      </c>
      <c r="X36" s="18">
        <f>Salarios!X19</f>
        <v>43400</v>
      </c>
      <c r="Y36" s="18">
        <f>Salarios!Y19</f>
        <v>39200</v>
      </c>
      <c r="Z36" s="18">
        <f>Salarios!Z19</f>
        <v>43400</v>
      </c>
      <c r="AA36" s="18">
        <f>Salarios!AA19</f>
        <v>42000</v>
      </c>
      <c r="AB36" s="18">
        <f>Salarios!AB19</f>
        <v>43400</v>
      </c>
      <c r="AC36" s="18">
        <f>Salarios!AC19</f>
        <v>42000</v>
      </c>
      <c r="AD36" s="18">
        <f>Salarios!AD19</f>
        <v>43400</v>
      </c>
      <c r="AE36" s="18">
        <f>Salarios!AE19</f>
        <v>43400</v>
      </c>
      <c r="AF36" s="18">
        <f>Salarios!AF19</f>
        <v>42000</v>
      </c>
      <c r="AG36" s="18">
        <f>Salarios!AG19</f>
        <v>43400</v>
      </c>
      <c r="AH36" s="19">
        <f>Salarios!AH19</f>
        <v>508200</v>
      </c>
    </row>
    <row r="37" ht="9.0" customHeight="1">
      <c r="A37" s="18"/>
      <c r="B37" s="18"/>
      <c r="C37" s="18"/>
      <c r="D37" s="18"/>
      <c r="E37" s="18"/>
      <c r="F37" s="18"/>
      <c r="G37" s="18"/>
      <c r="H37" s="19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9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9"/>
    </row>
    <row r="38" ht="14.25" customHeight="1">
      <c r="A38" s="15" t="s">
        <v>32</v>
      </c>
      <c r="B38" s="16">
        <f t="shared" ref="B38:AH38" si="9">SUM(B12,B24,B31)</f>
        <v>25386</v>
      </c>
      <c r="C38" s="16">
        <f t="shared" si="9"/>
        <v>25267.04</v>
      </c>
      <c r="D38" s="16">
        <f t="shared" si="9"/>
        <v>31441.475</v>
      </c>
      <c r="E38" s="16">
        <f t="shared" si="9"/>
        <v>36656.59375</v>
      </c>
      <c r="F38" s="16">
        <f t="shared" si="9"/>
        <v>44124.875</v>
      </c>
      <c r="G38" s="16">
        <f t="shared" si="9"/>
        <v>54921.6</v>
      </c>
      <c r="H38" s="17">
        <f t="shared" si="9"/>
        <v>217797.5838</v>
      </c>
      <c r="I38" s="16">
        <f t="shared" si="9"/>
        <v>66945.34706</v>
      </c>
      <c r="J38" s="16">
        <f t="shared" si="9"/>
        <v>74114.88</v>
      </c>
      <c r="K38" s="16">
        <f t="shared" si="9"/>
        <v>93135.06389</v>
      </c>
      <c r="L38" s="16">
        <f t="shared" si="9"/>
        <v>102841.0667</v>
      </c>
      <c r="M38" s="16">
        <f t="shared" si="9"/>
        <v>122196.045</v>
      </c>
      <c r="N38" s="16">
        <f t="shared" si="9"/>
        <v>124375.8028</v>
      </c>
      <c r="O38" s="16">
        <f t="shared" si="9"/>
        <v>140975.5102</v>
      </c>
      <c r="P38" s="16">
        <f t="shared" si="9"/>
        <v>153124.7016</v>
      </c>
      <c r="Q38" s="16">
        <f t="shared" si="9"/>
        <v>176576.6</v>
      </c>
      <c r="R38" s="16">
        <f t="shared" si="9"/>
        <v>196090.59</v>
      </c>
      <c r="S38" s="16">
        <f t="shared" si="9"/>
        <v>197632.1</v>
      </c>
      <c r="T38" s="16">
        <f t="shared" si="9"/>
        <v>211411.7975</v>
      </c>
      <c r="U38" s="17">
        <f t="shared" si="9"/>
        <v>1658033.208</v>
      </c>
      <c r="V38" s="16">
        <f t="shared" si="9"/>
        <v>220008.296</v>
      </c>
      <c r="W38" s="16">
        <f t="shared" si="9"/>
        <v>218449.9152</v>
      </c>
      <c r="X38" s="16">
        <f t="shared" si="9"/>
        <v>237907.86</v>
      </c>
      <c r="Y38" s="16">
        <f t="shared" si="9"/>
        <v>216483.424</v>
      </c>
      <c r="Z38" s="16">
        <f t="shared" si="9"/>
        <v>237805.436</v>
      </c>
      <c r="AA38" s="16">
        <f t="shared" si="9"/>
        <v>227042.645</v>
      </c>
      <c r="AB38" s="16">
        <f t="shared" si="9"/>
        <v>233996.652</v>
      </c>
      <c r="AC38" s="16">
        <f t="shared" si="9"/>
        <v>226950.875</v>
      </c>
      <c r="AD38" s="16">
        <f t="shared" si="9"/>
        <v>223976.803</v>
      </c>
      <c r="AE38" s="16">
        <f t="shared" si="9"/>
        <v>223929.3885</v>
      </c>
      <c r="AF38" s="16">
        <f t="shared" si="9"/>
        <v>217240.62</v>
      </c>
      <c r="AG38" s="16">
        <f t="shared" si="9"/>
        <v>223834.5595</v>
      </c>
      <c r="AH38" s="17">
        <f t="shared" si="9"/>
        <v>2707666.328</v>
      </c>
    </row>
    <row r="39" ht="9.0" customHeight="1">
      <c r="A39" s="5"/>
      <c r="B39" s="5"/>
      <c r="C39" s="5"/>
      <c r="D39" s="5"/>
      <c r="E39" s="5"/>
      <c r="F39" s="5"/>
      <c r="G39" s="5"/>
      <c r="H39" s="29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29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29"/>
    </row>
    <row r="40" ht="15.0" customHeight="1">
      <c r="A40" s="12" t="s">
        <v>33</v>
      </c>
      <c r="B40" s="13"/>
      <c r="C40" s="13"/>
      <c r="D40" s="13"/>
      <c r="E40" s="13"/>
      <c r="F40" s="13"/>
      <c r="G40" s="13"/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4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4"/>
    </row>
    <row r="41" ht="19.5" customHeight="1">
      <c r="A41" s="15" t="s">
        <v>34</v>
      </c>
      <c r="B41" s="30">
        <f t="shared" ref="B41:AH41" si="10">B6-B38</f>
        <v>-19806</v>
      </c>
      <c r="C41" s="30">
        <f t="shared" si="10"/>
        <v>-14107.04</v>
      </c>
      <c r="D41" s="30">
        <f t="shared" si="10"/>
        <v>-12241.475</v>
      </c>
      <c r="E41" s="30">
        <f t="shared" si="10"/>
        <v>-8136.59375</v>
      </c>
      <c r="F41" s="30">
        <f t="shared" si="10"/>
        <v>-8124.875</v>
      </c>
      <c r="G41" s="30">
        <f t="shared" si="10"/>
        <v>-9041.6</v>
      </c>
      <c r="H41" s="31">
        <f t="shared" si="10"/>
        <v>-71457.58375</v>
      </c>
      <c r="I41" s="30">
        <f t="shared" si="10"/>
        <v>-10215.34706</v>
      </c>
      <c r="J41" s="30">
        <f t="shared" si="10"/>
        <v>-13074.88</v>
      </c>
      <c r="K41" s="30">
        <f t="shared" si="10"/>
        <v>-14705.06389</v>
      </c>
      <c r="L41" s="30">
        <f t="shared" si="10"/>
        <v>-16441.06667</v>
      </c>
      <c r="M41" s="30">
        <f t="shared" si="10"/>
        <v>-22066.045</v>
      </c>
      <c r="N41" s="30">
        <f t="shared" si="10"/>
        <v>-17691.8028</v>
      </c>
      <c r="O41" s="30">
        <f t="shared" si="10"/>
        <v>-19145.5102</v>
      </c>
      <c r="P41" s="30">
        <f t="shared" si="10"/>
        <v>-20444.7016</v>
      </c>
      <c r="Q41" s="30">
        <f t="shared" si="10"/>
        <v>-37676.6</v>
      </c>
      <c r="R41" s="30">
        <f t="shared" si="10"/>
        <v>-41710.59</v>
      </c>
      <c r="S41" s="30">
        <f t="shared" si="10"/>
        <v>-39832.1</v>
      </c>
      <c r="T41" s="30">
        <f t="shared" si="10"/>
        <v>-39671.7975</v>
      </c>
      <c r="U41" s="31">
        <f t="shared" si="10"/>
        <v>-291289.208</v>
      </c>
      <c r="V41" s="30">
        <f t="shared" si="10"/>
        <v>-32208.296</v>
      </c>
      <c r="W41" s="30">
        <f t="shared" si="10"/>
        <v>-30529.9152</v>
      </c>
      <c r="X41" s="30">
        <f t="shared" si="10"/>
        <v>-30207.86</v>
      </c>
      <c r="Y41" s="30">
        <f t="shared" si="10"/>
        <v>-28883.424</v>
      </c>
      <c r="Z41" s="30">
        <f t="shared" si="10"/>
        <v>-30105.436</v>
      </c>
      <c r="AA41" s="30">
        <f t="shared" si="10"/>
        <v>-26042.645</v>
      </c>
      <c r="AB41" s="30">
        <f t="shared" si="10"/>
        <v>-26296.652</v>
      </c>
      <c r="AC41" s="30">
        <f t="shared" si="10"/>
        <v>-25950.875</v>
      </c>
      <c r="AD41" s="30">
        <f t="shared" si="10"/>
        <v>-16276.803</v>
      </c>
      <c r="AE41" s="30">
        <f t="shared" si="10"/>
        <v>-16229.3885</v>
      </c>
      <c r="AF41" s="30">
        <f t="shared" si="10"/>
        <v>-16240.62</v>
      </c>
      <c r="AG41" s="30">
        <f t="shared" si="10"/>
        <v>-16134.5595</v>
      </c>
      <c r="AH41" s="31">
        <f t="shared" si="10"/>
        <v>-295146.3275</v>
      </c>
    </row>
    <row r="42" ht="14.25" customHeight="1">
      <c r="A42" s="22" t="s">
        <v>35</v>
      </c>
      <c r="B42" s="23">
        <f t="shared" ref="B42:AH42" si="11">B41/B6</f>
        <v>-3.549462366</v>
      </c>
      <c r="C42" s="23">
        <f t="shared" si="11"/>
        <v>-1.264071685</v>
      </c>
      <c r="D42" s="23">
        <f t="shared" si="11"/>
        <v>-0.6375768229</v>
      </c>
      <c r="E42" s="23">
        <f t="shared" si="11"/>
        <v>-0.285294311</v>
      </c>
      <c r="F42" s="23">
        <f t="shared" si="11"/>
        <v>-0.2256909722</v>
      </c>
      <c r="G42" s="23">
        <f t="shared" si="11"/>
        <v>-0.197070619</v>
      </c>
      <c r="H42" s="24">
        <f t="shared" si="11"/>
        <v>-0.4882983719</v>
      </c>
      <c r="I42" s="23">
        <f t="shared" si="11"/>
        <v>-0.1800695762</v>
      </c>
      <c r="J42" s="23">
        <f t="shared" si="11"/>
        <v>-0.2142018349</v>
      </c>
      <c r="K42" s="23">
        <f t="shared" si="11"/>
        <v>-0.1874928457</v>
      </c>
      <c r="L42" s="23">
        <f t="shared" si="11"/>
        <v>-0.1902901235</v>
      </c>
      <c r="M42" s="23">
        <f t="shared" si="11"/>
        <v>-0.2203739638</v>
      </c>
      <c r="N42" s="23">
        <f t="shared" si="11"/>
        <v>-0.1658337033</v>
      </c>
      <c r="O42" s="23">
        <f t="shared" si="11"/>
        <v>-0.1571493901</v>
      </c>
      <c r="P42" s="23">
        <f t="shared" si="11"/>
        <v>-0.1540903045</v>
      </c>
      <c r="Q42" s="23">
        <f t="shared" si="11"/>
        <v>-0.27124982</v>
      </c>
      <c r="R42" s="23">
        <f t="shared" si="11"/>
        <v>-0.2701813059</v>
      </c>
      <c r="S42" s="23">
        <f t="shared" si="11"/>
        <v>-0.2524214195</v>
      </c>
      <c r="T42" s="23">
        <f t="shared" si="11"/>
        <v>-0.2309991703</v>
      </c>
      <c r="U42" s="24">
        <f t="shared" si="11"/>
        <v>-0.2131263851</v>
      </c>
      <c r="V42" s="23">
        <f t="shared" si="11"/>
        <v>-0.1715031736</v>
      </c>
      <c r="W42" s="23">
        <f t="shared" si="11"/>
        <v>-0.1624622989</v>
      </c>
      <c r="X42" s="23">
        <f t="shared" si="11"/>
        <v>-0.1454398652</v>
      </c>
      <c r="Y42" s="23">
        <f t="shared" si="11"/>
        <v>-0.1539628145</v>
      </c>
      <c r="Z42" s="23">
        <f t="shared" si="11"/>
        <v>-0.1449467309</v>
      </c>
      <c r="AA42" s="23">
        <f t="shared" si="11"/>
        <v>-0.129565398</v>
      </c>
      <c r="AB42" s="23">
        <f t="shared" si="11"/>
        <v>-0.1266088204</v>
      </c>
      <c r="AC42" s="23">
        <f t="shared" si="11"/>
        <v>-0.1291088308</v>
      </c>
      <c r="AD42" s="23">
        <f t="shared" si="11"/>
        <v>-0.07836688974</v>
      </c>
      <c r="AE42" s="23">
        <f t="shared" si="11"/>
        <v>-0.07813860616</v>
      </c>
      <c r="AF42" s="23">
        <f t="shared" si="11"/>
        <v>-0.08079910448</v>
      </c>
      <c r="AG42" s="23">
        <f t="shared" si="11"/>
        <v>-0.077682039</v>
      </c>
      <c r="AH42" s="24">
        <f t="shared" si="11"/>
        <v>-0.1223394324</v>
      </c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ht="27.75" customHeight="1">
      <c r="A48" s="32" t="s">
        <v>36</v>
      </c>
      <c r="B48" s="33" t="s">
        <v>37</v>
      </c>
    </row>
    <row r="49" ht="14.25" customHeight="1">
      <c r="A49" s="5"/>
      <c r="B49" s="32" t="s">
        <v>38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</row>
    <row r="234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</row>
    <row r="235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</row>
    <row r="23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</row>
    <row r="23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</row>
    <row r="24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</row>
    <row r="242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</row>
    <row r="243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</row>
    <row r="244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</row>
    <row r="245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</row>
    <row r="24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</row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8:AH48"/>
  </mergeCells>
  <conditionalFormatting sqref="A1:AH47 A50:AH1000 A48:A49">
    <cfRule type="expression" dxfId="0" priority="1">
      <formula>_xludf.isformula(A1:Z1000)</formula>
    </cfRule>
  </conditionalFormatting>
  <conditionalFormatting sqref="B48:AH49">
    <cfRule type="expression" dxfId="0" priority="2">
      <formula>_xludf.isformula(B48:AA1047)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2.63" defaultRowHeight="15.0" outlineLevelCol="1" outlineLevelRow="1"/>
  <cols>
    <col customWidth="1" min="1" max="1" width="31.38"/>
    <col customWidth="1" min="2" max="7" width="9.38"/>
    <col customWidth="1" min="8" max="8" width="10.38"/>
    <col customWidth="1" hidden="1" min="9" max="10" width="9.38" outlineLevel="1"/>
    <col customWidth="1" hidden="1" min="11" max="11" width="10.25" outlineLevel="1"/>
    <col customWidth="1" hidden="1" min="12" max="16" width="9.38" outlineLevel="1"/>
    <col customWidth="1" hidden="1" min="17" max="20" width="11.13" outlineLevel="1"/>
    <col customWidth="1" min="21" max="21" width="11.0"/>
    <col customWidth="1" hidden="1" min="22" max="33" width="11.13" outlineLevel="1"/>
    <col customWidth="1" min="34" max="34" width="11.0"/>
  </cols>
  <sheetData>
    <row r="1" ht="30.0" customHeight="1">
      <c r="A1" s="1" t="s">
        <v>18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</v>
      </c>
      <c r="P1" s="2" t="s">
        <v>2</v>
      </c>
      <c r="Q1" s="2" t="s">
        <v>3</v>
      </c>
      <c r="R1" s="2" t="s">
        <v>4</v>
      </c>
      <c r="S1" s="2" t="s">
        <v>5</v>
      </c>
      <c r="T1" s="3" t="s">
        <v>6</v>
      </c>
      <c r="U1" s="4" t="s">
        <v>14</v>
      </c>
      <c r="V1" s="2" t="s">
        <v>8</v>
      </c>
      <c r="W1" s="2" t="s">
        <v>9</v>
      </c>
      <c r="X1" s="2" t="s">
        <v>10</v>
      </c>
      <c r="Y1" s="2" t="s">
        <v>11</v>
      </c>
      <c r="Z1" s="2" t="s">
        <v>12</v>
      </c>
      <c r="AA1" s="2" t="s">
        <v>13</v>
      </c>
      <c r="AB1" s="2" t="s">
        <v>1</v>
      </c>
      <c r="AC1" s="2" t="s">
        <v>2</v>
      </c>
      <c r="AD1" s="2" t="s">
        <v>3</v>
      </c>
      <c r="AE1" s="2" t="s">
        <v>4</v>
      </c>
      <c r="AF1" s="2" t="s">
        <v>5</v>
      </c>
      <c r="AG1" s="3" t="s">
        <v>6</v>
      </c>
      <c r="AH1" s="4" t="s">
        <v>15</v>
      </c>
    </row>
    <row r="2" ht="2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ht="14.25" hidden="1" customHeight="1" outlineLevel="1">
      <c r="A3" s="6" t="s">
        <v>16</v>
      </c>
      <c r="B3" s="7">
        <v>31.0</v>
      </c>
      <c r="C3" s="7">
        <v>31.0</v>
      </c>
      <c r="D3" s="7">
        <v>30.0</v>
      </c>
      <c r="E3" s="7">
        <v>31.0</v>
      </c>
      <c r="F3" s="7">
        <v>30.0</v>
      </c>
      <c r="G3" s="7">
        <v>31.0</v>
      </c>
      <c r="H3" s="8">
        <f>AVERAGE(B3:G3)</f>
        <v>30.66666667</v>
      </c>
      <c r="I3" s="7">
        <v>31.0</v>
      </c>
      <c r="J3" s="7">
        <v>28.0</v>
      </c>
      <c r="K3" s="7">
        <v>31.0</v>
      </c>
      <c r="L3" s="7">
        <v>30.0</v>
      </c>
      <c r="M3" s="7">
        <v>31.0</v>
      </c>
      <c r="N3" s="7">
        <v>29.8</v>
      </c>
      <c r="O3" s="7">
        <v>31.0</v>
      </c>
      <c r="P3" s="7">
        <v>31.0</v>
      </c>
      <c r="Q3" s="7">
        <v>30.0</v>
      </c>
      <c r="R3" s="7">
        <v>31.0</v>
      </c>
      <c r="S3" s="7">
        <v>30.0</v>
      </c>
      <c r="T3" s="7">
        <v>31.0</v>
      </c>
      <c r="U3" s="8">
        <f>AVERAGE(O3:T3)</f>
        <v>30.66666667</v>
      </c>
      <c r="V3" s="7">
        <v>30.0</v>
      </c>
      <c r="W3" s="7">
        <v>29.0</v>
      </c>
      <c r="X3" s="7">
        <v>31.0</v>
      </c>
      <c r="Y3" s="7">
        <v>28.0</v>
      </c>
      <c r="Z3" s="7">
        <v>31.0</v>
      </c>
      <c r="AA3" s="7">
        <v>30.0</v>
      </c>
      <c r="AB3" s="7">
        <v>31.0</v>
      </c>
      <c r="AC3" s="7">
        <v>30.0</v>
      </c>
      <c r="AD3" s="7">
        <v>31.0</v>
      </c>
      <c r="AE3" s="7">
        <v>31.0</v>
      </c>
      <c r="AF3" s="7">
        <v>30.0</v>
      </c>
      <c r="AG3" s="7">
        <v>31.0</v>
      </c>
      <c r="AH3" s="8">
        <f>AVERAGE(AB3:AG3)</f>
        <v>30.66666667</v>
      </c>
    </row>
    <row r="4" ht="18.75" customHeight="1" collapsed="1">
      <c r="A4" s="9" t="s">
        <v>39</v>
      </c>
      <c r="B4" s="10"/>
      <c r="C4" s="10"/>
      <c r="D4" s="10"/>
      <c r="E4" s="10"/>
      <c r="F4" s="10"/>
      <c r="G4" s="10"/>
      <c r="H4" s="34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1"/>
    </row>
    <row r="5" ht="14.25" hidden="1" customHeight="1" outlineLevel="1">
      <c r="A5" s="6" t="s">
        <v>40</v>
      </c>
      <c r="B5" s="35"/>
      <c r="C5" s="7"/>
      <c r="D5" s="7"/>
      <c r="E5" s="7"/>
      <c r="F5" s="7"/>
      <c r="G5" s="7"/>
      <c r="H5" s="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8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8"/>
    </row>
    <row r="6" ht="14.25" customHeight="1" collapsed="1">
      <c r="A6" s="28" t="s">
        <v>41</v>
      </c>
      <c r="B6" s="36">
        <v>1.0</v>
      </c>
      <c r="C6" s="36">
        <v>2.0</v>
      </c>
      <c r="D6" s="36">
        <v>4.0</v>
      </c>
      <c r="E6" s="36">
        <v>6.0</v>
      </c>
      <c r="F6" s="36">
        <v>8.0</v>
      </c>
      <c r="G6" s="36">
        <v>10.0</v>
      </c>
      <c r="H6" s="8">
        <f>AVERAGE(B6:G6)</f>
        <v>5.166666667</v>
      </c>
      <c r="I6" s="36">
        <v>12.0</v>
      </c>
      <c r="J6" s="36">
        <v>14.0</v>
      </c>
      <c r="K6" s="36">
        <v>16.0</v>
      </c>
      <c r="L6" s="36">
        <v>18.0</v>
      </c>
      <c r="M6" s="36">
        <v>20.0</v>
      </c>
      <c r="N6" s="36">
        <v>22.0</v>
      </c>
      <c r="O6" s="36">
        <v>24.0</v>
      </c>
      <c r="P6" s="36">
        <v>26.0</v>
      </c>
      <c r="Q6" s="36">
        <v>28.0</v>
      </c>
      <c r="R6" s="36">
        <v>30.0</v>
      </c>
      <c r="S6" s="36">
        <v>32.0</v>
      </c>
      <c r="T6" s="36">
        <v>34.0</v>
      </c>
      <c r="U6" s="8">
        <f>AVERAGE(I6:T6)</f>
        <v>23</v>
      </c>
      <c r="V6" s="36">
        <v>36.0</v>
      </c>
      <c r="W6" s="36">
        <v>38.0</v>
      </c>
      <c r="X6" s="36">
        <v>40.0</v>
      </c>
      <c r="Y6" s="36">
        <v>40.0</v>
      </c>
      <c r="Z6" s="36">
        <v>40.0</v>
      </c>
      <c r="AA6" s="36">
        <v>40.0</v>
      </c>
      <c r="AB6" s="36">
        <v>40.0</v>
      </c>
      <c r="AC6" s="36">
        <v>40.0</v>
      </c>
      <c r="AD6" s="36">
        <v>40.0</v>
      </c>
      <c r="AE6" s="36">
        <v>40.0</v>
      </c>
      <c r="AF6" s="36">
        <v>40.0</v>
      </c>
      <c r="AG6" s="36">
        <v>40.0</v>
      </c>
      <c r="AH6" s="8">
        <f>AVERAGE(V6:AG6)</f>
        <v>39.5</v>
      </c>
    </row>
    <row r="7" ht="14.25" customHeight="1">
      <c r="A7" s="28" t="s">
        <v>42</v>
      </c>
      <c r="B7" s="7">
        <f t="shared" ref="B7:G7" si="1">B$3*B6</f>
        <v>31</v>
      </c>
      <c r="C7" s="7">
        <f t="shared" si="1"/>
        <v>62</v>
      </c>
      <c r="D7" s="7">
        <f t="shared" si="1"/>
        <v>120</v>
      </c>
      <c r="E7" s="7">
        <f t="shared" si="1"/>
        <v>186</v>
      </c>
      <c r="F7" s="7">
        <f t="shared" si="1"/>
        <v>240</v>
      </c>
      <c r="G7" s="7">
        <f t="shared" si="1"/>
        <v>310</v>
      </c>
      <c r="H7" s="8">
        <f>SUM(B7:G7)</f>
        <v>949</v>
      </c>
      <c r="I7" s="7">
        <f t="shared" ref="I7:T7" si="2">I$3*I6</f>
        <v>372</v>
      </c>
      <c r="J7" s="7">
        <f t="shared" si="2"/>
        <v>392</v>
      </c>
      <c r="K7" s="7">
        <f t="shared" si="2"/>
        <v>496</v>
      </c>
      <c r="L7" s="7">
        <f t="shared" si="2"/>
        <v>540</v>
      </c>
      <c r="M7" s="7">
        <f t="shared" si="2"/>
        <v>620</v>
      </c>
      <c r="N7" s="7">
        <f t="shared" si="2"/>
        <v>655.6</v>
      </c>
      <c r="O7" s="7">
        <f t="shared" si="2"/>
        <v>744</v>
      </c>
      <c r="P7" s="7">
        <f t="shared" si="2"/>
        <v>806</v>
      </c>
      <c r="Q7" s="7">
        <f t="shared" si="2"/>
        <v>840</v>
      </c>
      <c r="R7" s="7">
        <f t="shared" si="2"/>
        <v>930</v>
      </c>
      <c r="S7" s="7">
        <f t="shared" si="2"/>
        <v>960</v>
      </c>
      <c r="T7" s="7">
        <f t="shared" si="2"/>
        <v>1054</v>
      </c>
      <c r="U7" s="8">
        <f>SUM(I7:T7)</f>
        <v>8409.6</v>
      </c>
      <c r="V7" s="7">
        <f t="shared" ref="V7:AG7" si="3">V$3*V6</f>
        <v>1080</v>
      </c>
      <c r="W7" s="7">
        <f t="shared" si="3"/>
        <v>1102</v>
      </c>
      <c r="X7" s="7">
        <f t="shared" si="3"/>
        <v>1240</v>
      </c>
      <c r="Y7" s="7">
        <f t="shared" si="3"/>
        <v>1120</v>
      </c>
      <c r="Z7" s="7">
        <f t="shared" si="3"/>
        <v>1240</v>
      </c>
      <c r="AA7" s="7">
        <f t="shared" si="3"/>
        <v>1200</v>
      </c>
      <c r="AB7" s="7">
        <f t="shared" si="3"/>
        <v>1240</v>
      </c>
      <c r="AC7" s="7">
        <f t="shared" si="3"/>
        <v>1200</v>
      </c>
      <c r="AD7" s="7">
        <f t="shared" si="3"/>
        <v>1240</v>
      </c>
      <c r="AE7" s="7">
        <f t="shared" si="3"/>
        <v>1240</v>
      </c>
      <c r="AF7" s="7">
        <f t="shared" si="3"/>
        <v>1200</v>
      </c>
      <c r="AG7" s="7">
        <f t="shared" si="3"/>
        <v>1240</v>
      </c>
      <c r="AH7" s="8">
        <f>SUM(V7:AG7)</f>
        <v>14342</v>
      </c>
    </row>
    <row r="8" ht="14.25" customHeight="1">
      <c r="A8" s="28" t="s">
        <v>43</v>
      </c>
      <c r="B8" s="37">
        <v>100.0</v>
      </c>
      <c r="C8" s="37">
        <v>100.0</v>
      </c>
      <c r="D8" s="37">
        <v>100.0</v>
      </c>
      <c r="E8" s="37">
        <v>100.0</v>
      </c>
      <c r="F8" s="37">
        <v>100.0</v>
      </c>
      <c r="G8" s="37">
        <v>100.0</v>
      </c>
      <c r="H8" s="19">
        <f>AVERAGE(B8:G8)</f>
        <v>100</v>
      </c>
      <c r="I8" s="37">
        <v>100.0</v>
      </c>
      <c r="J8" s="37">
        <v>100.0</v>
      </c>
      <c r="K8" s="37">
        <v>100.0</v>
      </c>
      <c r="L8" s="37">
        <v>100.0</v>
      </c>
      <c r="M8" s="37">
        <v>100.0</v>
      </c>
      <c r="N8" s="37">
        <v>100.0</v>
      </c>
      <c r="O8" s="37">
        <v>100.0</v>
      </c>
      <c r="P8" s="37">
        <v>100.0</v>
      </c>
      <c r="Q8" s="37">
        <v>100.0</v>
      </c>
      <c r="R8" s="37">
        <v>100.0</v>
      </c>
      <c r="S8" s="37">
        <v>100.0</v>
      </c>
      <c r="T8" s="37">
        <v>100.0</v>
      </c>
      <c r="U8" s="19">
        <f>AVERAGE(I8:T8)</f>
        <v>100</v>
      </c>
      <c r="V8" s="37">
        <v>110.0</v>
      </c>
      <c r="W8" s="37">
        <v>110.0</v>
      </c>
      <c r="X8" s="37">
        <v>110.0</v>
      </c>
      <c r="Y8" s="37">
        <v>110.0</v>
      </c>
      <c r="Z8" s="37">
        <v>110.0</v>
      </c>
      <c r="AA8" s="37">
        <v>110.0</v>
      </c>
      <c r="AB8" s="37">
        <v>110.0</v>
      </c>
      <c r="AC8" s="37">
        <v>110.0</v>
      </c>
      <c r="AD8" s="37">
        <v>110.0</v>
      </c>
      <c r="AE8" s="37">
        <v>110.0</v>
      </c>
      <c r="AF8" s="37">
        <v>110.0</v>
      </c>
      <c r="AG8" s="37">
        <v>110.0</v>
      </c>
      <c r="AH8" s="19">
        <f>AVERAGE(V8:AG8)</f>
        <v>110</v>
      </c>
    </row>
    <row r="9" ht="14.25" customHeight="1">
      <c r="A9" s="38" t="s">
        <v>44</v>
      </c>
      <c r="B9" s="39">
        <f t="shared" ref="B9:G9" si="4">+B8*B7</f>
        <v>3100</v>
      </c>
      <c r="C9" s="39">
        <f t="shared" si="4"/>
        <v>6200</v>
      </c>
      <c r="D9" s="39">
        <f t="shared" si="4"/>
        <v>12000</v>
      </c>
      <c r="E9" s="39">
        <f t="shared" si="4"/>
        <v>18600</v>
      </c>
      <c r="F9" s="39">
        <f t="shared" si="4"/>
        <v>24000</v>
      </c>
      <c r="G9" s="39">
        <f t="shared" si="4"/>
        <v>31000</v>
      </c>
      <c r="H9" s="40">
        <f>SUM(B9:G9)</f>
        <v>94900</v>
      </c>
      <c r="I9" s="39">
        <f t="shared" ref="I9:T9" si="5">+I8*I7</f>
        <v>37200</v>
      </c>
      <c r="J9" s="39">
        <f t="shared" si="5"/>
        <v>39200</v>
      </c>
      <c r="K9" s="39">
        <f t="shared" si="5"/>
        <v>49600</v>
      </c>
      <c r="L9" s="39">
        <f t="shared" si="5"/>
        <v>54000</v>
      </c>
      <c r="M9" s="39">
        <f t="shared" si="5"/>
        <v>62000</v>
      </c>
      <c r="N9" s="39">
        <f t="shared" si="5"/>
        <v>65560</v>
      </c>
      <c r="O9" s="39">
        <f t="shared" si="5"/>
        <v>74400</v>
      </c>
      <c r="P9" s="39">
        <f t="shared" si="5"/>
        <v>80600</v>
      </c>
      <c r="Q9" s="39">
        <f t="shared" si="5"/>
        <v>84000</v>
      </c>
      <c r="R9" s="39">
        <f t="shared" si="5"/>
        <v>93000</v>
      </c>
      <c r="S9" s="39">
        <f t="shared" si="5"/>
        <v>96000</v>
      </c>
      <c r="T9" s="39">
        <f t="shared" si="5"/>
        <v>105400</v>
      </c>
      <c r="U9" s="40">
        <f>SUM(I9:T9)</f>
        <v>840960</v>
      </c>
      <c r="V9" s="39">
        <f t="shared" ref="V9:AG9" si="6">+V8*V7</f>
        <v>118800</v>
      </c>
      <c r="W9" s="39">
        <f t="shared" si="6"/>
        <v>121220</v>
      </c>
      <c r="X9" s="39">
        <f t="shared" si="6"/>
        <v>136400</v>
      </c>
      <c r="Y9" s="39">
        <f t="shared" si="6"/>
        <v>123200</v>
      </c>
      <c r="Z9" s="39">
        <f t="shared" si="6"/>
        <v>136400</v>
      </c>
      <c r="AA9" s="39">
        <f t="shared" si="6"/>
        <v>132000</v>
      </c>
      <c r="AB9" s="39">
        <f t="shared" si="6"/>
        <v>136400</v>
      </c>
      <c r="AC9" s="39">
        <f t="shared" si="6"/>
        <v>132000</v>
      </c>
      <c r="AD9" s="39">
        <f t="shared" si="6"/>
        <v>136400</v>
      </c>
      <c r="AE9" s="39">
        <f t="shared" si="6"/>
        <v>136400</v>
      </c>
      <c r="AF9" s="39">
        <f t="shared" si="6"/>
        <v>132000</v>
      </c>
      <c r="AG9" s="39">
        <f t="shared" si="6"/>
        <v>136400</v>
      </c>
      <c r="AH9" s="40">
        <f>SUM(V9:AG9)</f>
        <v>1577620</v>
      </c>
    </row>
    <row r="10" ht="4.5" hidden="1" customHeight="1" outlineLevel="1">
      <c r="A10" s="41"/>
      <c r="B10" s="42"/>
      <c r="C10" s="42"/>
      <c r="D10" s="42"/>
      <c r="E10" s="42"/>
      <c r="F10" s="42"/>
      <c r="G10" s="42"/>
      <c r="H10" s="43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3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3"/>
    </row>
    <row r="11" ht="14.25" hidden="1" customHeight="1" outlineLevel="1">
      <c r="A11" s="6" t="s">
        <v>45</v>
      </c>
      <c r="B11" s="35"/>
      <c r="C11" s="7"/>
      <c r="D11" s="7"/>
      <c r="E11" s="7"/>
      <c r="F11" s="7"/>
      <c r="G11" s="7"/>
      <c r="H11" s="8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8"/>
    </row>
    <row r="12" ht="14.25" customHeight="1" collapsed="1">
      <c r="A12" s="28" t="s">
        <v>41</v>
      </c>
      <c r="B12" s="36">
        <v>1.0</v>
      </c>
      <c r="C12" s="36">
        <v>2.0</v>
      </c>
      <c r="D12" s="36">
        <v>3.0</v>
      </c>
      <c r="E12" s="36">
        <v>4.0</v>
      </c>
      <c r="F12" s="36">
        <v>5.0</v>
      </c>
      <c r="G12" s="36">
        <v>6.0</v>
      </c>
      <c r="H12" s="8">
        <f>AVERAGE(B12:G12)</f>
        <v>3.5</v>
      </c>
      <c r="I12" s="36">
        <v>7.0</v>
      </c>
      <c r="J12" s="36">
        <v>8.0</v>
      </c>
      <c r="K12" s="36">
        <v>9.0</v>
      </c>
      <c r="L12" s="36">
        <v>10.0</v>
      </c>
      <c r="M12" s="36">
        <v>11.0</v>
      </c>
      <c r="N12" s="36">
        <v>12.0</v>
      </c>
      <c r="O12" s="36">
        <v>13.0</v>
      </c>
      <c r="P12" s="36">
        <v>14.0</v>
      </c>
      <c r="Q12" s="36">
        <v>15.0</v>
      </c>
      <c r="R12" s="36">
        <v>16.0</v>
      </c>
      <c r="S12" s="36">
        <v>17.0</v>
      </c>
      <c r="T12" s="36">
        <v>18.0</v>
      </c>
      <c r="U12" s="8">
        <f>AVERAGE(I12:T12)</f>
        <v>12.5</v>
      </c>
      <c r="V12" s="36">
        <v>20.0</v>
      </c>
      <c r="W12" s="36">
        <v>20.0</v>
      </c>
      <c r="X12" s="36">
        <v>20.0</v>
      </c>
      <c r="Y12" s="36">
        <v>20.0</v>
      </c>
      <c r="Z12" s="36">
        <v>20.0</v>
      </c>
      <c r="AA12" s="36">
        <v>20.0</v>
      </c>
      <c r="AB12" s="36">
        <v>20.0</v>
      </c>
      <c r="AC12" s="36">
        <v>20.0</v>
      </c>
      <c r="AD12" s="36">
        <v>20.0</v>
      </c>
      <c r="AE12" s="36">
        <v>20.0</v>
      </c>
      <c r="AF12" s="36">
        <v>20.0</v>
      </c>
      <c r="AG12" s="36">
        <v>20.0</v>
      </c>
      <c r="AH12" s="8">
        <f>AVERAGE(V12:AG12)</f>
        <v>20</v>
      </c>
    </row>
    <row r="13" ht="14.25" customHeight="1">
      <c r="A13" s="28" t="s">
        <v>42</v>
      </c>
      <c r="B13" s="7">
        <f t="shared" ref="B13:G13" si="7">B$3*B12</f>
        <v>31</v>
      </c>
      <c r="C13" s="7">
        <f t="shared" si="7"/>
        <v>62</v>
      </c>
      <c r="D13" s="7">
        <f t="shared" si="7"/>
        <v>90</v>
      </c>
      <c r="E13" s="7">
        <f t="shared" si="7"/>
        <v>124</v>
      </c>
      <c r="F13" s="7">
        <f t="shared" si="7"/>
        <v>150</v>
      </c>
      <c r="G13" s="7">
        <f t="shared" si="7"/>
        <v>186</v>
      </c>
      <c r="H13" s="8">
        <f>H$4*H12</f>
        <v>0</v>
      </c>
      <c r="I13" s="7">
        <f t="shared" ref="I13:T13" si="8">I$3*I12</f>
        <v>217</v>
      </c>
      <c r="J13" s="7">
        <f t="shared" si="8"/>
        <v>224</v>
      </c>
      <c r="K13" s="7">
        <f t="shared" si="8"/>
        <v>279</v>
      </c>
      <c r="L13" s="7">
        <f t="shared" si="8"/>
        <v>300</v>
      </c>
      <c r="M13" s="7">
        <f t="shared" si="8"/>
        <v>341</v>
      </c>
      <c r="N13" s="7">
        <f t="shared" si="8"/>
        <v>357.6</v>
      </c>
      <c r="O13" s="7">
        <f t="shared" si="8"/>
        <v>403</v>
      </c>
      <c r="P13" s="7">
        <f t="shared" si="8"/>
        <v>434</v>
      </c>
      <c r="Q13" s="7">
        <f t="shared" si="8"/>
        <v>450</v>
      </c>
      <c r="R13" s="7">
        <f t="shared" si="8"/>
        <v>496</v>
      </c>
      <c r="S13" s="7">
        <f t="shared" si="8"/>
        <v>510</v>
      </c>
      <c r="T13" s="7">
        <f t="shared" si="8"/>
        <v>558</v>
      </c>
      <c r="U13" s="8">
        <f>SUM(I13:T13)</f>
        <v>4569.6</v>
      </c>
      <c r="V13" s="7">
        <f t="shared" ref="V13:AG13" si="9">V$3*V12</f>
        <v>600</v>
      </c>
      <c r="W13" s="7">
        <f t="shared" si="9"/>
        <v>580</v>
      </c>
      <c r="X13" s="7">
        <f t="shared" si="9"/>
        <v>620</v>
      </c>
      <c r="Y13" s="7">
        <f t="shared" si="9"/>
        <v>560</v>
      </c>
      <c r="Z13" s="7">
        <f t="shared" si="9"/>
        <v>620</v>
      </c>
      <c r="AA13" s="7">
        <f t="shared" si="9"/>
        <v>600</v>
      </c>
      <c r="AB13" s="7">
        <f t="shared" si="9"/>
        <v>620</v>
      </c>
      <c r="AC13" s="7">
        <f t="shared" si="9"/>
        <v>600</v>
      </c>
      <c r="AD13" s="7">
        <f t="shared" si="9"/>
        <v>620</v>
      </c>
      <c r="AE13" s="7">
        <f t="shared" si="9"/>
        <v>620</v>
      </c>
      <c r="AF13" s="7">
        <f t="shared" si="9"/>
        <v>600</v>
      </c>
      <c r="AG13" s="7">
        <f t="shared" si="9"/>
        <v>620</v>
      </c>
      <c r="AH13" s="8">
        <f>SUM(V13:AG13)</f>
        <v>7260</v>
      </c>
    </row>
    <row r="14" ht="14.25" customHeight="1">
      <c r="A14" s="28" t="s">
        <v>43</v>
      </c>
      <c r="B14" s="37">
        <v>80.0</v>
      </c>
      <c r="C14" s="37">
        <v>80.0</v>
      </c>
      <c r="D14" s="37">
        <v>80.0</v>
      </c>
      <c r="E14" s="37">
        <v>80.0</v>
      </c>
      <c r="F14" s="37">
        <v>80.0</v>
      </c>
      <c r="G14" s="37">
        <v>80.0</v>
      </c>
      <c r="H14" s="19">
        <f>AVERAGE(B14:G14)</f>
        <v>80</v>
      </c>
      <c r="I14" s="37">
        <v>80.0</v>
      </c>
      <c r="J14" s="37">
        <v>80.0</v>
      </c>
      <c r="K14" s="37">
        <v>80.0</v>
      </c>
      <c r="L14" s="37">
        <v>80.0</v>
      </c>
      <c r="M14" s="37">
        <v>80.0</v>
      </c>
      <c r="N14" s="37">
        <v>80.0</v>
      </c>
      <c r="O14" s="37">
        <v>80.0</v>
      </c>
      <c r="P14" s="37">
        <v>80.0</v>
      </c>
      <c r="Q14" s="37">
        <v>80.0</v>
      </c>
      <c r="R14" s="37">
        <v>80.0</v>
      </c>
      <c r="S14" s="37">
        <v>80.0</v>
      </c>
      <c r="T14" s="37">
        <v>80.0</v>
      </c>
      <c r="U14" s="19">
        <f>AVERAGE(I14:T14)</f>
        <v>80</v>
      </c>
      <c r="V14" s="37">
        <v>80.0</v>
      </c>
      <c r="W14" s="37">
        <v>80.0</v>
      </c>
      <c r="X14" s="37">
        <v>80.0</v>
      </c>
      <c r="Y14" s="37">
        <v>80.0</v>
      </c>
      <c r="Z14" s="37">
        <v>80.0</v>
      </c>
      <c r="AA14" s="37">
        <v>80.0</v>
      </c>
      <c r="AB14" s="37">
        <v>80.0</v>
      </c>
      <c r="AC14" s="37">
        <v>80.0</v>
      </c>
      <c r="AD14" s="37">
        <v>80.0</v>
      </c>
      <c r="AE14" s="37">
        <v>80.0</v>
      </c>
      <c r="AF14" s="37">
        <v>80.0</v>
      </c>
      <c r="AG14" s="37">
        <v>80.0</v>
      </c>
      <c r="AH14" s="19">
        <f>AVERAGE(V14:AG14)</f>
        <v>80</v>
      </c>
    </row>
    <row r="15" ht="14.25" customHeight="1">
      <c r="A15" s="38" t="s">
        <v>46</v>
      </c>
      <c r="B15" s="39">
        <f t="shared" ref="B15:G15" si="10">+B14*B13</f>
        <v>2480</v>
      </c>
      <c r="C15" s="39">
        <f t="shared" si="10"/>
        <v>4960</v>
      </c>
      <c r="D15" s="39">
        <f t="shared" si="10"/>
        <v>7200</v>
      </c>
      <c r="E15" s="39">
        <f t="shared" si="10"/>
        <v>9920</v>
      </c>
      <c r="F15" s="39">
        <f t="shared" si="10"/>
        <v>12000</v>
      </c>
      <c r="G15" s="39">
        <f t="shared" si="10"/>
        <v>14880</v>
      </c>
      <c r="H15" s="40">
        <f>SUM(B15:G15)</f>
        <v>51440</v>
      </c>
      <c r="I15" s="39">
        <f t="shared" ref="I15:T15" si="11">+I14*I13</f>
        <v>17360</v>
      </c>
      <c r="J15" s="39">
        <f t="shared" si="11"/>
        <v>17920</v>
      </c>
      <c r="K15" s="39">
        <f t="shared" si="11"/>
        <v>22320</v>
      </c>
      <c r="L15" s="39">
        <f t="shared" si="11"/>
        <v>24000</v>
      </c>
      <c r="M15" s="39">
        <f t="shared" si="11"/>
        <v>27280</v>
      </c>
      <c r="N15" s="39">
        <f t="shared" si="11"/>
        <v>28608</v>
      </c>
      <c r="O15" s="39">
        <f t="shared" si="11"/>
        <v>32240</v>
      </c>
      <c r="P15" s="39">
        <f t="shared" si="11"/>
        <v>34720</v>
      </c>
      <c r="Q15" s="39">
        <f t="shared" si="11"/>
        <v>36000</v>
      </c>
      <c r="R15" s="39">
        <f t="shared" si="11"/>
        <v>39680</v>
      </c>
      <c r="S15" s="39">
        <f t="shared" si="11"/>
        <v>40800</v>
      </c>
      <c r="T15" s="39">
        <f t="shared" si="11"/>
        <v>44640</v>
      </c>
      <c r="U15" s="40">
        <f>SUM(I15:T15)</f>
        <v>365568</v>
      </c>
      <c r="V15" s="39">
        <f t="shared" ref="V15:AG15" si="12">+V14*V13</f>
        <v>48000</v>
      </c>
      <c r="W15" s="39">
        <f t="shared" si="12"/>
        <v>46400</v>
      </c>
      <c r="X15" s="39">
        <f t="shared" si="12"/>
        <v>49600</v>
      </c>
      <c r="Y15" s="39">
        <f t="shared" si="12"/>
        <v>44800</v>
      </c>
      <c r="Z15" s="39">
        <f t="shared" si="12"/>
        <v>49600</v>
      </c>
      <c r="AA15" s="39">
        <f t="shared" si="12"/>
        <v>48000</v>
      </c>
      <c r="AB15" s="39">
        <f t="shared" si="12"/>
        <v>49600</v>
      </c>
      <c r="AC15" s="39">
        <f t="shared" si="12"/>
        <v>48000</v>
      </c>
      <c r="AD15" s="39">
        <f t="shared" si="12"/>
        <v>49600</v>
      </c>
      <c r="AE15" s="39">
        <f t="shared" si="12"/>
        <v>49600</v>
      </c>
      <c r="AF15" s="39">
        <f t="shared" si="12"/>
        <v>48000</v>
      </c>
      <c r="AG15" s="39">
        <f t="shared" si="12"/>
        <v>49600</v>
      </c>
      <c r="AH15" s="40">
        <f>SUM(V15:AG15)</f>
        <v>580800</v>
      </c>
    </row>
    <row r="16" ht="4.5" hidden="1" customHeight="1" outlineLevel="1">
      <c r="A16" s="41"/>
      <c r="B16" s="42"/>
      <c r="C16" s="42"/>
      <c r="D16" s="42"/>
      <c r="E16" s="42"/>
      <c r="F16" s="42"/>
      <c r="G16" s="42"/>
      <c r="H16" s="43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3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3"/>
    </row>
    <row r="17" ht="14.25" hidden="1" customHeight="1" outlineLevel="1">
      <c r="A17" s="6" t="s">
        <v>47</v>
      </c>
      <c r="B17" s="35"/>
      <c r="C17" s="7"/>
      <c r="D17" s="7"/>
      <c r="E17" s="7"/>
      <c r="F17" s="7"/>
      <c r="G17" s="7"/>
      <c r="H17" s="8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8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8"/>
    </row>
    <row r="18" ht="14.25" customHeight="1" collapsed="1">
      <c r="A18" s="28" t="s">
        <v>41</v>
      </c>
      <c r="B18" s="36">
        <v>0.0</v>
      </c>
      <c r="C18" s="36">
        <v>0.0</v>
      </c>
      <c r="D18" s="36">
        <v>0.0</v>
      </c>
      <c r="E18" s="36">
        <v>0.0</v>
      </c>
      <c r="F18" s="36">
        <v>0.0</v>
      </c>
      <c r="G18" s="36">
        <v>0.0</v>
      </c>
      <c r="H18" s="8">
        <f>AVERAGE(B18:G18)</f>
        <v>0</v>
      </c>
      <c r="I18" s="36">
        <v>1.0</v>
      </c>
      <c r="J18" s="36">
        <v>2.0</v>
      </c>
      <c r="K18" s="36">
        <v>3.0</v>
      </c>
      <c r="L18" s="36">
        <v>4.0</v>
      </c>
      <c r="M18" s="36">
        <v>5.0</v>
      </c>
      <c r="N18" s="36">
        <v>6.0</v>
      </c>
      <c r="O18" s="36">
        <v>7.0</v>
      </c>
      <c r="P18" s="36">
        <v>8.0</v>
      </c>
      <c r="Q18" s="36">
        <v>9.0</v>
      </c>
      <c r="R18" s="36">
        <v>10.0</v>
      </c>
      <c r="S18" s="36">
        <v>10.0</v>
      </c>
      <c r="T18" s="36">
        <v>10.0</v>
      </c>
      <c r="U18" s="8">
        <f>AVERAGE(I18:T18)</f>
        <v>6.25</v>
      </c>
      <c r="V18" s="36">
        <v>10.0</v>
      </c>
      <c r="W18" s="36">
        <v>10.0</v>
      </c>
      <c r="X18" s="36">
        <v>10.0</v>
      </c>
      <c r="Y18" s="36">
        <v>10.0</v>
      </c>
      <c r="Z18" s="36">
        <v>10.0</v>
      </c>
      <c r="AA18" s="36">
        <v>10.0</v>
      </c>
      <c r="AB18" s="36">
        <v>10.0</v>
      </c>
      <c r="AC18" s="36">
        <v>10.0</v>
      </c>
      <c r="AD18" s="36">
        <v>10.0</v>
      </c>
      <c r="AE18" s="36">
        <v>10.0</v>
      </c>
      <c r="AF18" s="36">
        <v>10.0</v>
      </c>
      <c r="AG18" s="36">
        <v>10.0</v>
      </c>
      <c r="AH18" s="8">
        <f>AVERAGE(V18:AG18)</f>
        <v>10</v>
      </c>
    </row>
    <row r="19" ht="14.25" customHeight="1">
      <c r="A19" s="28" t="s">
        <v>42</v>
      </c>
      <c r="B19" s="7">
        <f t="shared" ref="B19:G19" si="13">B$3*B18</f>
        <v>0</v>
      </c>
      <c r="C19" s="7">
        <f t="shared" si="13"/>
        <v>0</v>
      </c>
      <c r="D19" s="7">
        <f t="shared" si="13"/>
        <v>0</v>
      </c>
      <c r="E19" s="7">
        <f t="shared" si="13"/>
        <v>0</v>
      </c>
      <c r="F19" s="7">
        <f t="shared" si="13"/>
        <v>0</v>
      </c>
      <c r="G19" s="7">
        <f t="shared" si="13"/>
        <v>0</v>
      </c>
      <c r="H19" s="8">
        <f>SUM(B19:G19)</f>
        <v>0</v>
      </c>
      <c r="I19" s="7">
        <f t="shared" ref="I19:T19" si="14">I$3*I18</f>
        <v>31</v>
      </c>
      <c r="J19" s="7">
        <f t="shared" si="14"/>
        <v>56</v>
      </c>
      <c r="K19" s="7">
        <f t="shared" si="14"/>
        <v>93</v>
      </c>
      <c r="L19" s="7">
        <f t="shared" si="14"/>
        <v>120</v>
      </c>
      <c r="M19" s="7">
        <f t="shared" si="14"/>
        <v>155</v>
      </c>
      <c r="N19" s="7">
        <f t="shared" si="14"/>
        <v>178.8</v>
      </c>
      <c r="O19" s="7">
        <f t="shared" si="14"/>
        <v>217</v>
      </c>
      <c r="P19" s="7">
        <f t="shared" si="14"/>
        <v>248</v>
      </c>
      <c r="Q19" s="7">
        <f t="shared" si="14"/>
        <v>270</v>
      </c>
      <c r="R19" s="7">
        <f t="shared" si="14"/>
        <v>310</v>
      </c>
      <c r="S19" s="7">
        <f t="shared" si="14"/>
        <v>300</v>
      </c>
      <c r="T19" s="7">
        <f t="shared" si="14"/>
        <v>310</v>
      </c>
      <c r="U19" s="8">
        <f>SUM(I19:T19)</f>
        <v>2288.8</v>
      </c>
      <c r="V19" s="7">
        <f t="shared" ref="V19:AG19" si="15">V$3*V18</f>
        <v>300</v>
      </c>
      <c r="W19" s="7">
        <f t="shared" si="15"/>
        <v>290</v>
      </c>
      <c r="X19" s="7">
        <f t="shared" si="15"/>
        <v>310</v>
      </c>
      <c r="Y19" s="7">
        <f t="shared" si="15"/>
        <v>280</v>
      </c>
      <c r="Z19" s="7">
        <f t="shared" si="15"/>
        <v>310</v>
      </c>
      <c r="AA19" s="7">
        <f t="shared" si="15"/>
        <v>300</v>
      </c>
      <c r="AB19" s="7">
        <f t="shared" si="15"/>
        <v>310</v>
      </c>
      <c r="AC19" s="7">
        <f t="shared" si="15"/>
        <v>300</v>
      </c>
      <c r="AD19" s="7">
        <f t="shared" si="15"/>
        <v>310</v>
      </c>
      <c r="AE19" s="7">
        <f t="shared" si="15"/>
        <v>310</v>
      </c>
      <c r="AF19" s="7">
        <f t="shared" si="15"/>
        <v>300</v>
      </c>
      <c r="AG19" s="7">
        <f t="shared" si="15"/>
        <v>310</v>
      </c>
      <c r="AH19" s="8">
        <f>SUM(V19:AG19)</f>
        <v>3630</v>
      </c>
    </row>
    <row r="20" ht="14.25" customHeight="1">
      <c r="A20" s="28" t="s">
        <v>43</v>
      </c>
      <c r="B20" s="37">
        <v>70.0</v>
      </c>
      <c r="C20" s="37">
        <v>70.0</v>
      </c>
      <c r="D20" s="37">
        <v>70.0</v>
      </c>
      <c r="E20" s="37">
        <v>70.0</v>
      </c>
      <c r="F20" s="37">
        <v>70.0</v>
      </c>
      <c r="G20" s="37">
        <v>70.0</v>
      </c>
      <c r="H20" s="19">
        <f>AVERAGE(B20:G20)</f>
        <v>70</v>
      </c>
      <c r="I20" s="37">
        <v>70.0</v>
      </c>
      <c r="J20" s="37">
        <v>70.0</v>
      </c>
      <c r="K20" s="37">
        <v>70.0</v>
      </c>
      <c r="L20" s="37">
        <v>70.0</v>
      </c>
      <c r="M20" s="37">
        <v>70.0</v>
      </c>
      <c r="N20" s="37">
        <v>70.0</v>
      </c>
      <c r="O20" s="37">
        <v>70.0</v>
      </c>
      <c r="P20" s="37">
        <v>70.0</v>
      </c>
      <c r="Q20" s="37">
        <v>70.0</v>
      </c>
      <c r="R20" s="37">
        <v>70.0</v>
      </c>
      <c r="S20" s="37">
        <v>70.0</v>
      </c>
      <c r="T20" s="37">
        <v>70.0</v>
      </c>
      <c r="U20" s="19">
        <f>AVERAGE(I20:T20)</f>
        <v>70</v>
      </c>
      <c r="V20" s="37">
        <v>70.0</v>
      </c>
      <c r="W20" s="37">
        <v>70.0</v>
      </c>
      <c r="X20" s="37">
        <v>70.0</v>
      </c>
      <c r="Y20" s="37">
        <v>70.0</v>
      </c>
      <c r="Z20" s="37">
        <v>70.0</v>
      </c>
      <c r="AA20" s="37">
        <v>70.0</v>
      </c>
      <c r="AB20" s="37">
        <v>70.0</v>
      </c>
      <c r="AC20" s="37">
        <v>70.0</v>
      </c>
      <c r="AD20" s="37">
        <v>70.0</v>
      </c>
      <c r="AE20" s="37">
        <v>70.0</v>
      </c>
      <c r="AF20" s="37">
        <v>70.0</v>
      </c>
      <c r="AG20" s="37">
        <v>70.0</v>
      </c>
      <c r="AH20" s="19">
        <f>AVERAGE(V20:AG20)</f>
        <v>70</v>
      </c>
    </row>
    <row r="21" ht="14.25" customHeight="1">
      <c r="A21" s="38" t="s">
        <v>48</v>
      </c>
      <c r="B21" s="39">
        <f t="shared" ref="B21:G21" si="16">+B20*B19</f>
        <v>0</v>
      </c>
      <c r="C21" s="39">
        <f t="shared" si="16"/>
        <v>0</v>
      </c>
      <c r="D21" s="39">
        <f t="shared" si="16"/>
        <v>0</v>
      </c>
      <c r="E21" s="39">
        <f t="shared" si="16"/>
        <v>0</v>
      </c>
      <c r="F21" s="39">
        <f t="shared" si="16"/>
        <v>0</v>
      </c>
      <c r="G21" s="39">
        <f t="shared" si="16"/>
        <v>0</v>
      </c>
      <c r="H21" s="40">
        <f>SUM(B21:G21)</f>
        <v>0</v>
      </c>
      <c r="I21" s="39">
        <f t="shared" ref="I21:T21" si="17">+I20*I19</f>
        <v>2170</v>
      </c>
      <c r="J21" s="39">
        <f t="shared" si="17"/>
        <v>3920</v>
      </c>
      <c r="K21" s="39">
        <f t="shared" si="17"/>
        <v>6510</v>
      </c>
      <c r="L21" s="39">
        <f t="shared" si="17"/>
        <v>8400</v>
      </c>
      <c r="M21" s="39">
        <f t="shared" si="17"/>
        <v>10850</v>
      </c>
      <c r="N21" s="39">
        <f t="shared" si="17"/>
        <v>12516</v>
      </c>
      <c r="O21" s="39">
        <f t="shared" si="17"/>
        <v>15190</v>
      </c>
      <c r="P21" s="39">
        <f t="shared" si="17"/>
        <v>17360</v>
      </c>
      <c r="Q21" s="39">
        <f t="shared" si="17"/>
        <v>18900</v>
      </c>
      <c r="R21" s="39">
        <f t="shared" si="17"/>
        <v>21700</v>
      </c>
      <c r="S21" s="39">
        <f t="shared" si="17"/>
        <v>21000</v>
      </c>
      <c r="T21" s="39">
        <f t="shared" si="17"/>
        <v>21700</v>
      </c>
      <c r="U21" s="40">
        <f>SUM(I21:T21)</f>
        <v>160216</v>
      </c>
      <c r="V21" s="39">
        <f t="shared" ref="V21:AG21" si="18">+V20*V19</f>
        <v>21000</v>
      </c>
      <c r="W21" s="39">
        <f t="shared" si="18"/>
        <v>20300</v>
      </c>
      <c r="X21" s="39">
        <f t="shared" si="18"/>
        <v>21700</v>
      </c>
      <c r="Y21" s="39">
        <f t="shared" si="18"/>
        <v>19600</v>
      </c>
      <c r="Z21" s="39">
        <f t="shared" si="18"/>
        <v>21700</v>
      </c>
      <c r="AA21" s="39">
        <f t="shared" si="18"/>
        <v>21000</v>
      </c>
      <c r="AB21" s="39">
        <f t="shared" si="18"/>
        <v>21700</v>
      </c>
      <c r="AC21" s="39">
        <f t="shared" si="18"/>
        <v>21000</v>
      </c>
      <c r="AD21" s="39">
        <f t="shared" si="18"/>
        <v>21700</v>
      </c>
      <c r="AE21" s="39">
        <f t="shared" si="18"/>
        <v>21700</v>
      </c>
      <c r="AF21" s="39">
        <f t="shared" si="18"/>
        <v>21000</v>
      </c>
      <c r="AG21" s="39">
        <f t="shared" si="18"/>
        <v>21700</v>
      </c>
      <c r="AH21" s="40">
        <f>SUM(V21:AG21)</f>
        <v>254100</v>
      </c>
    </row>
    <row r="22" ht="4.5" hidden="1" customHeight="1" outlineLevel="1">
      <c r="A22" s="41"/>
      <c r="B22" s="42"/>
      <c r="C22" s="42"/>
      <c r="D22" s="42"/>
      <c r="E22" s="42"/>
      <c r="F22" s="42"/>
      <c r="G22" s="42"/>
      <c r="H22" s="43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3"/>
    </row>
    <row r="23" ht="4.5" customHeight="1" collapsed="1">
      <c r="A23" s="41"/>
      <c r="B23" s="42"/>
      <c r="C23" s="42"/>
      <c r="D23" s="42"/>
      <c r="E23" s="42"/>
      <c r="F23" s="42"/>
      <c r="G23" s="42"/>
      <c r="H23" s="43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3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3"/>
    </row>
    <row r="24" ht="13.5" customHeight="1">
      <c r="A24" s="41" t="s">
        <v>49</v>
      </c>
      <c r="B24" s="44">
        <f t="shared" ref="B24:AH24" si="19">SUM(B7,B13,B19)</f>
        <v>62</v>
      </c>
      <c r="C24" s="44">
        <f t="shared" si="19"/>
        <v>124</v>
      </c>
      <c r="D24" s="44">
        <f t="shared" si="19"/>
        <v>210</v>
      </c>
      <c r="E24" s="44">
        <f t="shared" si="19"/>
        <v>310</v>
      </c>
      <c r="F24" s="44">
        <f t="shared" si="19"/>
        <v>390</v>
      </c>
      <c r="G24" s="44">
        <f t="shared" si="19"/>
        <v>496</v>
      </c>
      <c r="H24" s="45">
        <f t="shared" si="19"/>
        <v>949</v>
      </c>
      <c r="I24" s="44">
        <f t="shared" si="19"/>
        <v>620</v>
      </c>
      <c r="J24" s="44">
        <f t="shared" si="19"/>
        <v>672</v>
      </c>
      <c r="K24" s="44">
        <f t="shared" si="19"/>
        <v>868</v>
      </c>
      <c r="L24" s="44">
        <f t="shared" si="19"/>
        <v>960</v>
      </c>
      <c r="M24" s="44">
        <f t="shared" si="19"/>
        <v>1116</v>
      </c>
      <c r="N24" s="44">
        <f t="shared" si="19"/>
        <v>1192</v>
      </c>
      <c r="O24" s="44">
        <f t="shared" si="19"/>
        <v>1364</v>
      </c>
      <c r="P24" s="44">
        <f t="shared" si="19"/>
        <v>1488</v>
      </c>
      <c r="Q24" s="44">
        <f t="shared" si="19"/>
        <v>1560</v>
      </c>
      <c r="R24" s="44">
        <f t="shared" si="19"/>
        <v>1736</v>
      </c>
      <c r="S24" s="44">
        <f t="shared" si="19"/>
        <v>1770</v>
      </c>
      <c r="T24" s="44">
        <f t="shared" si="19"/>
        <v>1922</v>
      </c>
      <c r="U24" s="46">
        <f t="shared" si="19"/>
        <v>15268</v>
      </c>
      <c r="V24" s="44">
        <f t="shared" si="19"/>
        <v>1980</v>
      </c>
      <c r="W24" s="44">
        <f t="shared" si="19"/>
        <v>1972</v>
      </c>
      <c r="X24" s="44">
        <f t="shared" si="19"/>
        <v>2170</v>
      </c>
      <c r="Y24" s="44">
        <f t="shared" si="19"/>
        <v>1960</v>
      </c>
      <c r="Z24" s="44">
        <f t="shared" si="19"/>
        <v>2170</v>
      </c>
      <c r="AA24" s="44">
        <f t="shared" si="19"/>
        <v>2100</v>
      </c>
      <c r="AB24" s="44">
        <f t="shared" si="19"/>
        <v>2170</v>
      </c>
      <c r="AC24" s="44">
        <f t="shared" si="19"/>
        <v>2100</v>
      </c>
      <c r="AD24" s="44">
        <f t="shared" si="19"/>
        <v>2170</v>
      </c>
      <c r="AE24" s="44">
        <f t="shared" si="19"/>
        <v>2170</v>
      </c>
      <c r="AF24" s="44">
        <f t="shared" si="19"/>
        <v>2100</v>
      </c>
      <c r="AG24" s="44">
        <f t="shared" si="19"/>
        <v>2170</v>
      </c>
      <c r="AH24" s="46">
        <f t="shared" si="19"/>
        <v>25232</v>
      </c>
    </row>
    <row r="25" ht="17.25" customHeight="1">
      <c r="A25" s="47" t="s">
        <v>50</v>
      </c>
      <c r="B25" s="39">
        <f t="shared" ref="B25:AH25" si="20">SUM(B9,B15,B21)</f>
        <v>5580</v>
      </c>
      <c r="C25" s="39">
        <f t="shared" si="20"/>
        <v>11160</v>
      </c>
      <c r="D25" s="39">
        <f t="shared" si="20"/>
        <v>19200</v>
      </c>
      <c r="E25" s="39">
        <f t="shared" si="20"/>
        <v>28520</v>
      </c>
      <c r="F25" s="39">
        <f t="shared" si="20"/>
        <v>36000</v>
      </c>
      <c r="G25" s="39">
        <f t="shared" si="20"/>
        <v>45880</v>
      </c>
      <c r="H25" s="48">
        <f t="shared" si="20"/>
        <v>146340</v>
      </c>
      <c r="I25" s="39">
        <f t="shared" si="20"/>
        <v>56730</v>
      </c>
      <c r="J25" s="39">
        <f t="shared" si="20"/>
        <v>61040</v>
      </c>
      <c r="K25" s="39">
        <f t="shared" si="20"/>
        <v>78430</v>
      </c>
      <c r="L25" s="39">
        <f t="shared" si="20"/>
        <v>86400</v>
      </c>
      <c r="M25" s="39">
        <f t="shared" si="20"/>
        <v>100130</v>
      </c>
      <c r="N25" s="39">
        <f t="shared" si="20"/>
        <v>106684</v>
      </c>
      <c r="O25" s="39">
        <f t="shared" si="20"/>
        <v>121830</v>
      </c>
      <c r="P25" s="39">
        <f t="shared" si="20"/>
        <v>132680</v>
      </c>
      <c r="Q25" s="39">
        <f t="shared" si="20"/>
        <v>138900</v>
      </c>
      <c r="R25" s="39">
        <f t="shared" si="20"/>
        <v>154380</v>
      </c>
      <c r="S25" s="39">
        <f t="shared" si="20"/>
        <v>157800</v>
      </c>
      <c r="T25" s="39">
        <f t="shared" si="20"/>
        <v>171740</v>
      </c>
      <c r="U25" s="48">
        <f t="shared" si="20"/>
        <v>1366744</v>
      </c>
      <c r="V25" s="39">
        <f t="shared" si="20"/>
        <v>187800</v>
      </c>
      <c r="W25" s="39">
        <f t="shared" si="20"/>
        <v>187920</v>
      </c>
      <c r="X25" s="39">
        <f t="shared" si="20"/>
        <v>207700</v>
      </c>
      <c r="Y25" s="39">
        <f t="shared" si="20"/>
        <v>187600</v>
      </c>
      <c r="Z25" s="39">
        <f t="shared" si="20"/>
        <v>207700</v>
      </c>
      <c r="AA25" s="39">
        <f t="shared" si="20"/>
        <v>201000</v>
      </c>
      <c r="AB25" s="39">
        <f t="shared" si="20"/>
        <v>207700</v>
      </c>
      <c r="AC25" s="39">
        <f t="shared" si="20"/>
        <v>201000</v>
      </c>
      <c r="AD25" s="39">
        <f t="shared" si="20"/>
        <v>207700</v>
      </c>
      <c r="AE25" s="39">
        <f t="shared" si="20"/>
        <v>207700</v>
      </c>
      <c r="AF25" s="39">
        <f t="shared" si="20"/>
        <v>201000</v>
      </c>
      <c r="AG25" s="39">
        <f t="shared" si="20"/>
        <v>207700</v>
      </c>
      <c r="AH25" s="48">
        <f t="shared" si="20"/>
        <v>2412520</v>
      </c>
    </row>
    <row r="26" ht="14.25" customHeight="1">
      <c r="A26" s="6"/>
      <c r="B26" s="7"/>
      <c r="C26" s="7"/>
      <c r="D26" s="7"/>
      <c r="E26" s="7"/>
      <c r="F26" s="7"/>
      <c r="G26" s="7"/>
      <c r="H26" s="8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8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8"/>
    </row>
    <row r="27" ht="30.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ht="27.75" customHeight="1">
      <c r="A29" s="32" t="s">
        <v>51</v>
      </c>
      <c r="B29" s="33" t="s">
        <v>37</v>
      </c>
    </row>
    <row r="30" ht="15.75" customHeight="1">
      <c r="A30" s="5"/>
      <c r="B30" s="32" t="s">
        <v>38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ht="14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ht="14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9:AH29"/>
  </mergeCells>
  <conditionalFormatting sqref="A1 H1 U1 AH1 A2:AH1000">
    <cfRule type="expression" dxfId="0" priority="1">
      <formula>_xludf.isformula(A1:Z1000)</formula>
    </cfRule>
  </conditionalFormatting>
  <conditionalFormatting sqref="I1:T1">
    <cfRule type="expression" dxfId="0" priority="2">
      <formula>_xludf.isformula(I1:AH1000)</formula>
    </cfRule>
  </conditionalFormatting>
  <conditionalFormatting sqref="V1:AG1">
    <cfRule type="expression" dxfId="0" priority="3">
      <formula>_xludf.isformula(V1:AU1000)</formula>
    </cfRule>
  </conditionalFormatting>
  <conditionalFormatting sqref="B1:G1">
    <cfRule type="expression" dxfId="0" priority="4">
      <formula>_xludf.isformula(B1:AA1000)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 outlineLevelCol="1" outlineLevelRow="1"/>
  <cols>
    <col customWidth="1" min="1" max="1" width="38.0"/>
    <col customWidth="1" min="2" max="7" width="9.38"/>
    <col customWidth="1" min="8" max="8" width="10.38"/>
    <col customWidth="1" hidden="1" min="9" max="10" width="9.38" outlineLevel="1"/>
    <col customWidth="1" hidden="1" min="11" max="11" width="10.25" outlineLevel="1"/>
    <col customWidth="1" hidden="1" min="12" max="16" width="9.38" outlineLevel="1"/>
    <col customWidth="1" hidden="1" min="17" max="20" width="11.13" outlineLevel="1"/>
    <col customWidth="1" min="21" max="21" width="11.0"/>
    <col customWidth="1" hidden="1" min="22" max="33" width="11.13" outlineLevel="1"/>
    <col customWidth="1" min="34" max="34" width="11.0"/>
    <col customWidth="1" min="35" max="36" width="10.0"/>
  </cols>
  <sheetData>
    <row r="1" ht="30.0" customHeight="1">
      <c r="A1" s="1" t="s">
        <v>52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</v>
      </c>
      <c r="P1" s="2" t="s">
        <v>2</v>
      </c>
      <c r="Q1" s="2" t="s">
        <v>3</v>
      </c>
      <c r="R1" s="2" t="s">
        <v>4</v>
      </c>
      <c r="S1" s="2" t="s">
        <v>5</v>
      </c>
      <c r="T1" s="3" t="s">
        <v>6</v>
      </c>
      <c r="U1" s="4" t="s">
        <v>14</v>
      </c>
      <c r="V1" s="2" t="s">
        <v>8</v>
      </c>
      <c r="W1" s="2" t="s">
        <v>9</v>
      </c>
      <c r="X1" s="2" t="s">
        <v>10</v>
      </c>
      <c r="Y1" s="2" t="s">
        <v>11</v>
      </c>
      <c r="Z1" s="2" t="s">
        <v>12</v>
      </c>
      <c r="AA1" s="2" t="s">
        <v>13</v>
      </c>
      <c r="AB1" s="2" t="s">
        <v>1</v>
      </c>
      <c r="AC1" s="2" t="s">
        <v>2</v>
      </c>
      <c r="AD1" s="2" t="s">
        <v>3</v>
      </c>
      <c r="AE1" s="2" t="s">
        <v>4</v>
      </c>
      <c r="AF1" s="2" t="s">
        <v>5</v>
      </c>
      <c r="AG1" s="3" t="s">
        <v>6</v>
      </c>
      <c r="AH1" s="4" t="s">
        <v>15</v>
      </c>
      <c r="AI1" s="49"/>
      <c r="AJ1" s="49"/>
    </row>
    <row r="2" ht="2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49"/>
      <c r="AJ2" s="49"/>
    </row>
    <row r="3" ht="14.25" hidden="1" customHeight="1" outlineLevel="1">
      <c r="A3" s="6" t="s">
        <v>16</v>
      </c>
      <c r="B3" s="7">
        <v>31.0</v>
      </c>
      <c r="C3" s="7">
        <v>31.0</v>
      </c>
      <c r="D3" s="7">
        <v>30.0</v>
      </c>
      <c r="E3" s="7">
        <v>31.0</v>
      </c>
      <c r="F3" s="7">
        <v>30.0</v>
      </c>
      <c r="G3" s="7">
        <v>31.0</v>
      </c>
      <c r="H3" s="8">
        <f>AVERAGE(B3:G3)</f>
        <v>30.66666667</v>
      </c>
      <c r="I3" s="7">
        <v>31.0</v>
      </c>
      <c r="J3" s="7">
        <v>28.0</v>
      </c>
      <c r="K3" s="7">
        <v>31.0</v>
      </c>
      <c r="L3" s="7">
        <v>30.0</v>
      </c>
      <c r="M3" s="7">
        <v>31.0</v>
      </c>
      <c r="N3" s="7">
        <v>29.8</v>
      </c>
      <c r="O3" s="7">
        <v>31.0</v>
      </c>
      <c r="P3" s="7">
        <v>31.0</v>
      </c>
      <c r="Q3" s="7">
        <v>30.0</v>
      </c>
      <c r="R3" s="7">
        <v>31.0</v>
      </c>
      <c r="S3" s="7">
        <v>30.0</v>
      </c>
      <c r="T3" s="7">
        <v>31.0</v>
      </c>
      <c r="U3" s="8">
        <f>AVERAGE(O3:T3)</f>
        <v>30.66666667</v>
      </c>
      <c r="V3" s="7">
        <v>30.0</v>
      </c>
      <c r="W3" s="7">
        <v>29.0</v>
      </c>
      <c r="X3" s="7">
        <v>31.0</v>
      </c>
      <c r="Y3" s="7">
        <v>28.0</v>
      </c>
      <c r="Z3" s="7">
        <v>31.0</v>
      </c>
      <c r="AA3" s="7">
        <v>30.0</v>
      </c>
      <c r="AB3" s="7">
        <v>31.0</v>
      </c>
      <c r="AC3" s="7">
        <v>30.0</v>
      </c>
      <c r="AD3" s="7">
        <v>31.0</v>
      </c>
      <c r="AE3" s="7">
        <v>31.0</v>
      </c>
      <c r="AF3" s="7">
        <v>30.0</v>
      </c>
      <c r="AG3" s="7">
        <v>31.0</v>
      </c>
      <c r="AH3" s="8">
        <f>AVERAGE(AB3:AG3)</f>
        <v>30.66666667</v>
      </c>
      <c r="AI3" s="49"/>
      <c r="AJ3" s="49"/>
    </row>
    <row r="4" ht="18.75" customHeight="1" collapsed="1">
      <c r="A4" s="9" t="s">
        <v>53</v>
      </c>
      <c r="B4" s="10"/>
      <c r="C4" s="10"/>
      <c r="D4" s="10"/>
      <c r="E4" s="10"/>
      <c r="F4" s="10"/>
      <c r="G4" s="10"/>
      <c r="H4" s="11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1"/>
      <c r="AI4" s="49"/>
      <c r="AJ4" s="49"/>
    </row>
    <row r="5" ht="14.25" customHeight="1">
      <c r="A5" s="28" t="s">
        <v>54</v>
      </c>
      <c r="B5" s="50">
        <v>0.0</v>
      </c>
      <c r="C5" s="50">
        <v>0.001</v>
      </c>
      <c r="D5" s="50">
        <v>0.002</v>
      </c>
      <c r="E5" s="50">
        <v>0.003</v>
      </c>
      <c r="F5" s="50">
        <v>0.004</v>
      </c>
      <c r="G5" s="50">
        <v>0.005</v>
      </c>
      <c r="H5" s="51">
        <f t="shared" ref="H5:H6" si="1">AVERAGE(B5:G5)</f>
        <v>0.0025</v>
      </c>
      <c r="I5" s="50">
        <v>0.006</v>
      </c>
      <c r="J5" s="50">
        <v>0.007</v>
      </c>
      <c r="K5" s="50">
        <v>0.008</v>
      </c>
      <c r="L5" s="50">
        <v>0.009</v>
      </c>
      <c r="M5" s="50">
        <v>0.01</v>
      </c>
      <c r="N5" s="50">
        <v>0.011</v>
      </c>
      <c r="O5" s="50">
        <v>0.012</v>
      </c>
      <c r="P5" s="50">
        <v>0.013</v>
      </c>
      <c r="Q5" s="50">
        <v>0.014</v>
      </c>
      <c r="R5" s="50">
        <v>0.015</v>
      </c>
      <c r="S5" s="50">
        <v>0.016</v>
      </c>
      <c r="T5" s="50">
        <v>0.017</v>
      </c>
      <c r="U5" s="51">
        <f t="shared" ref="U5:U6" si="2">AVERAGE(I5:T5)</f>
        <v>0.0115</v>
      </c>
      <c r="V5" s="50">
        <v>0.018</v>
      </c>
      <c r="W5" s="50">
        <v>0.019</v>
      </c>
      <c r="X5" s="50">
        <v>0.02</v>
      </c>
      <c r="Y5" s="50">
        <v>0.021</v>
      </c>
      <c r="Z5" s="50">
        <v>0.022</v>
      </c>
      <c r="AA5" s="50">
        <v>0.023</v>
      </c>
      <c r="AB5" s="50">
        <v>0.024</v>
      </c>
      <c r="AC5" s="50">
        <v>0.025</v>
      </c>
      <c r="AD5" s="50">
        <v>0.026</v>
      </c>
      <c r="AE5" s="50">
        <v>0.027</v>
      </c>
      <c r="AF5" s="50">
        <v>0.028</v>
      </c>
      <c r="AG5" s="50">
        <v>0.029</v>
      </c>
      <c r="AH5" s="51">
        <f t="shared" ref="AH5:AH6" si="3">AVERAGE(V5:AG5)</f>
        <v>0.0235</v>
      </c>
      <c r="AI5" s="52"/>
      <c r="AJ5" s="52"/>
    </row>
    <row r="6" ht="14.25" customHeight="1">
      <c r="A6" s="28" t="s">
        <v>55</v>
      </c>
      <c r="B6" s="50">
        <v>0.015</v>
      </c>
      <c r="C6" s="50">
        <v>0.015</v>
      </c>
      <c r="D6" s="50">
        <v>0.016</v>
      </c>
      <c r="E6" s="50">
        <v>0.016</v>
      </c>
      <c r="F6" s="50">
        <v>0.016</v>
      </c>
      <c r="G6" s="50">
        <v>0.016</v>
      </c>
      <c r="H6" s="51">
        <f t="shared" si="1"/>
        <v>0.01566666667</v>
      </c>
      <c r="I6" s="50">
        <v>0.017</v>
      </c>
      <c r="J6" s="50">
        <v>0.017</v>
      </c>
      <c r="K6" s="50">
        <v>0.018</v>
      </c>
      <c r="L6" s="50">
        <v>0.018</v>
      </c>
      <c r="M6" s="50">
        <v>0.018</v>
      </c>
      <c r="N6" s="50">
        <v>0.02</v>
      </c>
      <c r="O6" s="50">
        <v>0.02</v>
      </c>
      <c r="P6" s="50">
        <v>0.02</v>
      </c>
      <c r="Q6" s="50">
        <v>0.02</v>
      </c>
      <c r="R6" s="50">
        <v>0.02</v>
      </c>
      <c r="S6" s="50">
        <v>0.02</v>
      </c>
      <c r="T6" s="50">
        <v>0.02</v>
      </c>
      <c r="U6" s="51">
        <f t="shared" si="2"/>
        <v>0.019</v>
      </c>
      <c r="V6" s="50">
        <v>0.02</v>
      </c>
      <c r="W6" s="50">
        <v>0.02</v>
      </c>
      <c r="X6" s="50">
        <v>0.02</v>
      </c>
      <c r="Y6" s="50">
        <v>0.02</v>
      </c>
      <c r="Z6" s="50">
        <v>0.02</v>
      </c>
      <c r="AA6" s="50">
        <v>0.02</v>
      </c>
      <c r="AB6" s="50">
        <v>0.02</v>
      </c>
      <c r="AC6" s="50">
        <v>0.02</v>
      </c>
      <c r="AD6" s="50">
        <v>0.02</v>
      </c>
      <c r="AE6" s="50">
        <v>0.02</v>
      </c>
      <c r="AF6" s="50">
        <v>0.02</v>
      </c>
      <c r="AG6" s="50">
        <v>0.02</v>
      </c>
      <c r="AH6" s="51">
        <f t="shared" si="3"/>
        <v>0.02</v>
      </c>
      <c r="AI6" s="49"/>
      <c r="AJ6" s="49"/>
    </row>
    <row r="7" ht="14.25" customHeight="1">
      <c r="A7" s="47" t="s">
        <v>56</v>
      </c>
      <c r="B7" s="53">
        <f>('Facturación'!B24*(1-B5))/B6</f>
        <v>4133.333333</v>
      </c>
      <c r="C7" s="53">
        <f>('Facturación'!C24*(1-C5))/C6</f>
        <v>8258.4</v>
      </c>
      <c r="D7" s="53">
        <f>('Facturación'!D24*(1-D5))/D6</f>
        <v>13098.75</v>
      </c>
      <c r="E7" s="53">
        <f>('Facturación'!E24*(1-E5))/E6</f>
        <v>19316.875</v>
      </c>
      <c r="F7" s="53">
        <f>('Facturación'!F24*(1-F5))/F6</f>
        <v>24277.5</v>
      </c>
      <c r="G7" s="53">
        <f>('Facturación'!G24*(1-G5))/G6</f>
        <v>30845</v>
      </c>
      <c r="H7" s="54">
        <f>('Facturación'!H24*(1-H5))/H6</f>
        <v>60423.03191</v>
      </c>
      <c r="I7" s="53">
        <f>('Facturación'!I24*(1-I5))/I6</f>
        <v>36251.76471</v>
      </c>
      <c r="J7" s="53">
        <f>('Facturación'!J24*(1-J5))/J6</f>
        <v>39252.70588</v>
      </c>
      <c r="K7" s="53">
        <f>('Facturación'!K24*(1-K5))/K6</f>
        <v>47836.44444</v>
      </c>
      <c r="L7" s="53">
        <f>('Facturación'!L24*(1-L5))/L6</f>
        <v>52853.33333</v>
      </c>
      <c r="M7" s="53">
        <f>('Facturación'!M24*(1-M5))/M6</f>
        <v>61380</v>
      </c>
      <c r="N7" s="53">
        <f>('Facturación'!N24*(1-N5))/N6</f>
        <v>58944.4</v>
      </c>
      <c r="O7" s="53">
        <f>('Facturación'!O24*(1-O5))/O6</f>
        <v>67381.6</v>
      </c>
      <c r="P7" s="53">
        <f>('Facturación'!P24*(1-P5))/P6</f>
        <v>73432.8</v>
      </c>
      <c r="Q7" s="53">
        <f>('Facturación'!Q24*(1-Q5))/Q6</f>
        <v>76908</v>
      </c>
      <c r="R7" s="53">
        <f>('Facturación'!R24*(1-R5))/R6</f>
        <v>85498</v>
      </c>
      <c r="S7" s="53">
        <f>('Facturación'!S24*(1-S5))/S6</f>
        <v>87084</v>
      </c>
      <c r="T7" s="53">
        <f>('Facturación'!T24*(1-T5))/T6</f>
        <v>94466.3</v>
      </c>
      <c r="U7" s="54">
        <f>('Facturación'!U24*(1-U5))/U6</f>
        <v>794337.7895</v>
      </c>
      <c r="V7" s="53">
        <f>('Facturación'!V24*(1-V5))/V6</f>
        <v>97218</v>
      </c>
      <c r="W7" s="53">
        <f>('Facturación'!W24*(1-W5))/W6</f>
        <v>96726.6</v>
      </c>
      <c r="X7" s="53">
        <f>('Facturación'!X24*(1-X5))/X6</f>
        <v>106330</v>
      </c>
      <c r="Y7" s="53">
        <f>('Facturación'!Y24*(1-Y5))/Y6</f>
        <v>95942</v>
      </c>
      <c r="Z7" s="53">
        <f>('Facturación'!Z24*(1-Z5))/Z6</f>
        <v>106113</v>
      </c>
      <c r="AA7" s="53">
        <f>('Facturación'!AA24*(1-AA5))/AA6</f>
        <v>102585</v>
      </c>
      <c r="AB7" s="53">
        <f>('Facturación'!AB24*(1-AB5))/AB6</f>
        <v>105896</v>
      </c>
      <c r="AC7" s="53">
        <f>('Facturación'!AC24*(1-AC5))/AC6</f>
        <v>102375</v>
      </c>
      <c r="AD7" s="53">
        <f>('Facturación'!AD24*(1-AD5))/AD6</f>
        <v>105679</v>
      </c>
      <c r="AE7" s="53">
        <f>('Facturación'!AE24*(1-AE5))/AE6</f>
        <v>105570.5</v>
      </c>
      <c r="AF7" s="53">
        <f>('Facturación'!AF24*(1-AF5))/AF6</f>
        <v>102060</v>
      </c>
      <c r="AG7" s="53">
        <f>('Facturación'!AG24*(1-AG5))/AG6</f>
        <v>105353.5</v>
      </c>
      <c r="AH7" s="54">
        <f>('Facturación'!AH24*(1-AH5))/AH6</f>
        <v>1231952.4</v>
      </c>
      <c r="AI7" s="49"/>
      <c r="AJ7" s="49"/>
    </row>
    <row r="8" ht="4.5" customHeight="1">
      <c r="A8" s="6"/>
      <c r="B8" s="7"/>
      <c r="C8" s="7"/>
      <c r="D8" s="7"/>
      <c r="E8" s="7"/>
      <c r="F8" s="7"/>
      <c r="G8" s="7"/>
      <c r="H8" s="8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8"/>
      <c r="AI8" s="49"/>
      <c r="AJ8" s="49"/>
    </row>
    <row r="9" ht="14.25" customHeight="1">
      <c r="A9" s="28" t="s">
        <v>57</v>
      </c>
      <c r="B9" s="55">
        <v>1.0</v>
      </c>
      <c r="C9" s="55">
        <v>1.0</v>
      </c>
      <c r="D9" s="55">
        <v>0.7</v>
      </c>
      <c r="E9" s="55">
        <v>0.75</v>
      </c>
      <c r="F9" s="55">
        <v>0.75</v>
      </c>
      <c r="G9" s="55">
        <v>0.8</v>
      </c>
      <c r="H9" s="56">
        <f t="shared" ref="H9:H13" si="4">AVERAGE(B9:G9)</f>
        <v>0.8333333333</v>
      </c>
      <c r="I9" s="55">
        <v>0.8</v>
      </c>
      <c r="J9" s="55">
        <v>0.85</v>
      </c>
      <c r="K9" s="55">
        <v>0.75</v>
      </c>
      <c r="L9" s="55">
        <v>0.75</v>
      </c>
      <c r="M9" s="55">
        <v>0.75</v>
      </c>
      <c r="N9" s="55">
        <v>0.7</v>
      </c>
      <c r="O9" s="55">
        <v>0.7</v>
      </c>
      <c r="P9" s="55">
        <v>0.7</v>
      </c>
      <c r="Q9" s="55">
        <v>0.6</v>
      </c>
      <c r="R9" s="55">
        <v>0.6</v>
      </c>
      <c r="S9" s="55">
        <v>0.6</v>
      </c>
      <c r="T9" s="55">
        <v>0.6</v>
      </c>
      <c r="U9" s="56">
        <f t="shared" ref="U9:U13" si="5">AVERAGE(I9:T9)</f>
        <v>0.7</v>
      </c>
      <c r="V9" s="55">
        <v>0.6</v>
      </c>
      <c r="W9" s="55">
        <v>0.6</v>
      </c>
      <c r="X9" s="55">
        <v>0.6</v>
      </c>
      <c r="Y9" s="55">
        <v>0.6</v>
      </c>
      <c r="Z9" s="55">
        <v>0.6</v>
      </c>
      <c r="AA9" s="55">
        <v>0.55</v>
      </c>
      <c r="AB9" s="55">
        <v>0.55</v>
      </c>
      <c r="AC9" s="55">
        <v>0.55</v>
      </c>
      <c r="AD9" s="55">
        <v>0.55</v>
      </c>
      <c r="AE9" s="55">
        <v>0.55</v>
      </c>
      <c r="AF9" s="55">
        <v>0.55</v>
      </c>
      <c r="AG9" s="55">
        <v>0.55</v>
      </c>
      <c r="AH9" s="56">
        <f t="shared" ref="AH9:AH13" si="6">AVERAGE(V9:AG9)</f>
        <v>0.5708333333</v>
      </c>
      <c r="AI9" s="49"/>
      <c r="AJ9" s="49"/>
    </row>
    <row r="10" ht="14.25" customHeight="1">
      <c r="A10" s="28" t="s">
        <v>58</v>
      </c>
      <c r="B10" s="55">
        <v>0.0</v>
      </c>
      <c r="C10" s="55">
        <v>0.0</v>
      </c>
      <c r="D10" s="55">
        <v>0.0</v>
      </c>
      <c r="E10" s="55">
        <v>0.0</v>
      </c>
      <c r="F10" s="55">
        <v>0.0</v>
      </c>
      <c r="G10" s="55">
        <v>0.0</v>
      </c>
      <c r="H10" s="56">
        <f t="shared" si="4"/>
        <v>0</v>
      </c>
      <c r="I10" s="55">
        <v>0.0</v>
      </c>
      <c r="J10" s="55">
        <v>0.0</v>
      </c>
      <c r="K10" s="55">
        <v>0.0</v>
      </c>
      <c r="L10" s="55">
        <v>0.0</v>
      </c>
      <c r="M10" s="55">
        <v>0.0</v>
      </c>
      <c r="N10" s="55">
        <v>0.05</v>
      </c>
      <c r="O10" s="55">
        <v>0.05</v>
      </c>
      <c r="P10" s="55">
        <v>0.05</v>
      </c>
      <c r="Q10" s="55">
        <v>0.05</v>
      </c>
      <c r="R10" s="55">
        <v>0.05</v>
      </c>
      <c r="S10" s="55">
        <v>0.05</v>
      </c>
      <c r="T10" s="55">
        <v>0.05</v>
      </c>
      <c r="U10" s="56">
        <f t="shared" si="5"/>
        <v>0.02916666667</v>
      </c>
      <c r="V10" s="55">
        <v>0.05</v>
      </c>
      <c r="W10" s="55">
        <v>0.05</v>
      </c>
      <c r="X10" s="55">
        <v>0.05</v>
      </c>
      <c r="Y10" s="55">
        <v>0.05</v>
      </c>
      <c r="Z10" s="55">
        <v>0.05</v>
      </c>
      <c r="AA10" s="55">
        <v>0.1</v>
      </c>
      <c r="AB10" s="55">
        <v>0.1</v>
      </c>
      <c r="AC10" s="55">
        <v>0.1</v>
      </c>
      <c r="AD10" s="55">
        <v>0.1</v>
      </c>
      <c r="AE10" s="55">
        <v>0.1</v>
      </c>
      <c r="AF10" s="55">
        <v>0.1</v>
      </c>
      <c r="AG10" s="55">
        <v>0.1</v>
      </c>
      <c r="AH10" s="56">
        <f t="shared" si="6"/>
        <v>0.07916666667</v>
      </c>
      <c r="AI10" s="49"/>
      <c r="AJ10" s="49"/>
    </row>
    <row r="11" ht="14.25" customHeight="1">
      <c r="A11" s="28" t="s">
        <v>59</v>
      </c>
      <c r="B11" s="55">
        <v>0.0</v>
      </c>
      <c r="C11" s="55">
        <v>0.0</v>
      </c>
      <c r="D11" s="55">
        <v>0.0</v>
      </c>
      <c r="E11" s="55">
        <v>0.0</v>
      </c>
      <c r="F11" s="55">
        <v>0.0</v>
      </c>
      <c r="G11" s="55">
        <v>0.0</v>
      </c>
      <c r="H11" s="56">
        <f t="shared" si="4"/>
        <v>0</v>
      </c>
      <c r="I11" s="55">
        <v>0.0</v>
      </c>
      <c r="J11" s="55">
        <v>0.0</v>
      </c>
      <c r="K11" s="55">
        <v>0.05</v>
      </c>
      <c r="L11" s="55">
        <v>0.05</v>
      </c>
      <c r="M11" s="55">
        <v>0.05</v>
      </c>
      <c r="N11" s="55">
        <v>0.05</v>
      </c>
      <c r="O11" s="55">
        <v>0.05</v>
      </c>
      <c r="P11" s="55">
        <v>0.05</v>
      </c>
      <c r="Q11" s="55">
        <v>0.1</v>
      </c>
      <c r="R11" s="55">
        <v>0.1</v>
      </c>
      <c r="S11" s="55">
        <v>0.1</v>
      </c>
      <c r="T11" s="55">
        <v>0.1</v>
      </c>
      <c r="U11" s="56">
        <f t="shared" si="5"/>
        <v>0.05833333333</v>
      </c>
      <c r="V11" s="55">
        <v>0.1</v>
      </c>
      <c r="W11" s="55">
        <v>0.1</v>
      </c>
      <c r="X11" s="55">
        <v>0.1</v>
      </c>
      <c r="Y11" s="55">
        <v>0.1</v>
      </c>
      <c r="Z11" s="55">
        <v>0.1</v>
      </c>
      <c r="AA11" s="55">
        <v>0.1</v>
      </c>
      <c r="AB11" s="55">
        <v>0.1</v>
      </c>
      <c r="AC11" s="55">
        <v>0.1</v>
      </c>
      <c r="AD11" s="55">
        <v>0.1</v>
      </c>
      <c r="AE11" s="55">
        <v>0.1</v>
      </c>
      <c r="AF11" s="55">
        <v>0.1</v>
      </c>
      <c r="AG11" s="55">
        <v>0.1</v>
      </c>
      <c r="AH11" s="56">
        <f t="shared" si="6"/>
        <v>0.1</v>
      </c>
      <c r="AI11" s="49"/>
      <c r="AJ11" s="49"/>
    </row>
    <row r="12" ht="14.25" customHeight="1">
      <c r="A12" s="28" t="s">
        <v>60</v>
      </c>
      <c r="B12" s="55">
        <v>0.0</v>
      </c>
      <c r="C12" s="55">
        <v>0.0</v>
      </c>
      <c r="D12" s="55">
        <v>0.0</v>
      </c>
      <c r="E12" s="55">
        <v>0.0</v>
      </c>
      <c r="F12" s="55">
        <v>0.0</v>
      </c>
      <c r="G12" s="55">
        <v>0.0</v>
      </c>
      <c r="H12" s="56">
        <f t="shared" si="4"/>
        <v>0</v>
      </c>
      <c r="I12" s="55">
        <v>0.0</v>
      </c>
      <c r="J12" s="55">
        <v>0.0</v>
      </c>
      <c r="K12" s="55">
        <v>0.05</v>
      </c>
      <c r="L12" s="55">
        <v>0.05</v>
      </c>
      <c r="M12" s="55">
        <v>0.05</v>
      </c>
      <c r="N12" s="55">
        <v>0.05</v>
      </c>
      <c r="O12" s="55">
        <v>0.05</v>
      </c>
      <c r="P12" s="55">
        <v>0.05</v>
      </c>
      <c r="Q12" s="55">
        <v>0.1</v>
      </c>
      <c r="R12" s="55">
        <v>0.1</v>
      </c>
      <c r="S12" s="55">
        <v>0.1</v>
      </c>
      <c r="T12" s="55">
        <v>0.1</v>
      </c>
      <c r="U12" s="56">
        <f t="shared" si="5"/>
        <v>0.05833333333</v>
      </c>
      <c r="V12" s="55">
        <v>0.1</v>
      </c>
      <c r="W12" s="55">
        <v>0.1</v>
      </c>
      <c r="X12" s="55">
        <v>0.1</v>
      </c>
      <c r="Y12" s="55">
        <v>0.1</v>
      </c>
      <c r="Z12" s="55">
        <v>0.1</v>
      </c>
      <c r="AA12" s="55">
        <v>0.1</v>
      </c>
      <c r="AB12" s="55">
        <v>0.1</v>
      </c>
      <c r="AC12" s="55">
        <v>0.1</v>
      </c>
      <c r="AD12" s="55">
        <v>0.1</v>
      </c>
      <c r="AE12" s="55">
        <v>0.1</v>
      </c>
      <c r="AF12" s="55">
        <v>0.1</v>
      </c>
      <c r="AG12" s="55">
        <v>0.1</v>
      </c>
      <c r="AH12" s="56">
        <f t="shared" si="6"/>
        <v>0.1</v>
      </c>
      <c r="AI12" s="49"/>
      <c r="AJ12" s="49"/>
    </row>
    <row r="13" ht="14.25" customHeight="1">
      <c r="A13" s="57" t="s">
        <v>61</v>
      </c>
      <c r="B13" s="55">
        <v>0.0</v>
      </c>
      <c r="C13" s="55">
        <v>0.0</v>
      </c>
      <c r="D13" s="55">
        <v>0.3</v>
      </c>
      <c r="E13" s="55">
        <v>0.25</v>
      </c>
      <c r="F13" s="55">
        <v>0.2</v>
      </c>
      <c r="G13" s="55">
        <v>0.15</v>
      </c>
      <c r="H13" s="56">
        <f t="shared" si="4"/>
        <v>0.15</v>
      </c>
      <c r="I13" s="55">
        <v>0.1</v>
      </c>
      <c r="J13" s="55">
        <v>0.05</v>
      </c>
      <c r="K13" s="55">
        <v>0.05</v>
      </c>
      <c r="L13" s="55">
        <v>0.05</v>
      </c>
      <c r="M13" s="55">
        <v>0.05</v>
      </c>
      <c r="N13" s="55">
        <v>0.05</v>
      </c>
      <c r="O13" s="55">
        <v>0.05</v>
      </c>
      <c r="P13" s="55">
        <v>0.05</v>
      </c>
      <c r="Q13" s="55">
        <v>0.05</v>
      </c>
      <c r="R13" s="55">
        <v>0.05</v>
      </c>
      <c r="S13" s="55">
        <v>0.05</v>
      </c>
      <c r="T13" s="55">
        <v>0.05</v>
      </c>
      <c r="U13" s="56">
        <f t="shared" si="5"/>
        <v>0.05416666667</v>
      </c>
      <c r="V13" s="55">
        <v>0.05</v>
      </c>
      <c r="W13" s="55">
        <v>0.05</v>
      </c>
      <c r="X13" s="55">
        <v>0.05</v>
      </c>
      <c r="Y13" s="55">
        <v>0.05</v>
      </c>
      <c r="Z13" s="55">
        <v>0.05</v>
      </c>
      <c r="AA13" s="55">
        <v>0.05</v>
      </c>
      <c r="AB13" s="55">
        <v>0.05</v>
      </c>
      <c r="AC13" s="55">
        <v>0.05</v>
      </c>
      <c r="AD13" s="55">
        <v>0.05</v>
      </c>
      <c r="AE13" s="55">
        <v>0.05</v>
      </c>
      <c r="AF13" s="55">
        <v>0.05</v>
      </c>
      <c r="AG13" s="55">
        <v>0.05</v>
      </c>
      <c r="AH13" s="56">
        <f t="shared" si="6"/>
        <v>0.05</v>
      </c>
      <c r="AI13" s="49"/>
      <c r="AJ13" s="49"/>
    </row>
    <row r="14" ht="14.25" customHeight="1">
      <c r="A14" s="28" t="s">
        <v>62</v>
      </c>
      <c r="B14" s="58">
        <f t="shared" ref="B14:AH14" si="7">1-SUM(B9:B13)</f>
        <v>0</v>
      </c>
      <c r="C14" s="58">
        <f t="shared" si="7"/>
        <v>0</v>
      </c>
      <c r="D14" s="58">
        <f t="shared" si="7"/>
        <v>0</v>
      </c>
      <c r="E14" s="58">
        <f t="shared" si="7"/>
        <v>0</v>
      </c>
      <c r="F14" s="58">
        <f t="shared" si="7"/>
        <v>0.05</v>
      </c>
      <c r="G14" s="58">
        <f t="shared" si="7"/>
        <v>0.05</v>
      </c>
      <c r="H14" s="56">
        <f t="shared" si="7"/>
        <v>0.01666666667</v>
      </c>
      <c r="I14" s="58">
        <f t="shared" si="7"/>
        <v>0.1</v>
      </c>
      <c r="J14" s="58">
        <f t="shared" si="7"/>
        <v>0.1</v>
      </c>
      <c r="K14" s="58">
        <f t="shared" si="7"/>
        <v>0.1</v>
      </c>
      <c r="L14" s="58">
        <f t="shared" si="7"/>
        <v>0.1</v>
      </c>
      <c r="M14" s="58">
        <f t="shared" si="7"/>
        <v>0.1</v>
      </c>
      <c r="N14" s="58">
        <f t="shared" si="7"/>
        <v>0.1</v>
      </c>
      <c r="O14" s="58">
        <f t="shared" si="7"/>
        <v>0.1</v>
      </c>
      <c r="P14" s="58">
        <f t="shared" si="7"/>
        <v>0.1</v>
      </c>
      <c r="Q14" s="58">
        <f t="shared" si="7"/>
        <v>0.1</v>
      </c>
      <c r="R14" s="58">
        <f t="shared" si="7"/>
        <v>0.1</v>
      </c>
      <c r="S14" s="58">
        <f t="shared" si="7"/>
        <v>0.1</v>
      </c>
      <c r="T14" s="58">
        <f t="shared" si="7"/>
        <v>0.1</v>
      </c>
      <c r="U14" s="56">
        <f t="shared" si="7"/>
        <v>0.1</v>
      </c>
      <c r="V14" s="58">
        <f t="shared" si="7"/>
        <v>0.1</v>
      </c>
      <c r="W14" s="58">
        <f t="shared" si="7"/>
        <v>0.1</v>
      </c>
      <c r="X14" s="58">
        <f t="shared" si="7"/>
        <v>0.1</v>
      </c>
      <c r="Y14" s="58">
        <f t="shared" si="7"/>
        <v>0.1</v>
      </c>
      <c r="Z14" s="58">
        <f t="shared" si="7"/>
        <v>0.1</v>
      </c>
      <c r="AA14" s="58">
        <f t="shared" si="7"/>
        <v>0.1</v>
      </c>
      <c r="AB14" s="58">
        <f t="shared" si="7"/>
        <v>0.1</v>
      </c>
      <c r="AC14" s="58">
        <f t="shared" si="7"/>
        <v>0.1</v>
      </c>
      <c r="AD14" s="58">
        <f t="shared" si="7"/>
        <v>0.1</v>
      </c>
      <c r="AE14" s="58">
        <f t="shared" si="7"/>
        <v>0.1</v>
      </c>
      <c r="AF14" s="58">
        <f t="shared" si="7"/>
        <v>0.1</v>
      </c>
      <c r="AG14" s="58">
        <f t="shared" si="7"/>
        <v>0.1</v>
      </c>
      <c r="AH14" s="56">
        <f t="shared" si="7"/>
        <v>0.1</v>
      </c>
      <c r="AI14" s="49"/>
      <c r="AJ14" s="49"/>
    </row>
    <row r="15" ht="14.25" customHeight="1">
      <c r="A15" s="28"/>
      <c r="B15" s="58"/>
      <c r="C15" s="58"/>
      <c r="D15" s="58"/>
      <c r="E15" s="58"/>
      <c r="F15" s="58"/>
      <c r="G15" s="58"/>
      <c r="H15" s="56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6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6"/>
      <c r="AI15" s="49"/>
      <c r="AJ15" s="49"/>
    </row>
    <row r="16" ht="18.75" customHeight="1" outlineLevel="1">
      <c r="A16" s="59" t="s">
        <v>63</v>
      </c>
      <c r="B16" s="10"/>
      <c r="C16" s="10"/>
      <c r="D16" s="10"/>
      <c r="E16" s="10"/>
      <c r="F16" s="10"/>
      <c r="G16" s="10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1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1"/>
      <c r="AI16" s="49"/>
      <c r="AJ16" s="49"/>
    </row>
    <row r="17" ht="14.25" customHeight="1" outlineLevel="1">
      <c r="A17" s="47" t="s">
        <v>64</v>
      </c>
      <c r="B17" s="60"/>
      <c r="C17" s="60"/>
      <c r="D17" s="60"/>
      <c r="E17" s="60"/>
      <c r="F17" s="60"/>
      <c r="G17" s="60"/>
      <c r="H17" s="61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1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1"/>
      <c r="AI17" s="49"/>
      <c r="AJ17" s="49"/>
    </row>
    <row r="18" ht="14.25" customHeight="1" outlineLevel="1">
      <c r="A18" s="57" t="s">
        <v>65</v>
      </c>
      <c r="B18" s="44">
        <f t="shared" ref="B18:AH18" si="8">B$7*B9</f>
        <v>4133.333333</v>
      </c>
      <c r="C18" s="44">
        <f t="shared" si="8"/>
        <v>8258.4</v>
      </c>
      <c r="D18" s="44">
        <f t="shared" si="8"/>
        <v>9169.125</v>
      </c>
      <c r="E18" s="44">
        <f t="shared" si="8"/>
        <v>14487.65625</v>
      </c>
      <c r="F18" s="44">
        <f t="shared" si="8"/>
        <v>18208.125</v>
      </c>
      <c r="G18" s="44">
        <f t="shared" si="8"/>
        <v>24676</v>
      </c>
      <c r="H18" s="62">
        <f t="shared" si="8"/>
        <v>50352.5266</v>
      </c>
      <c r="I18" s="44">
        <f t="shared" si="8"/>
        <v>29001.41176</v>
      </c>
      <c r="J18" s="44">
        <f t="shared" si="8"/>
        <v>33364.8</v>
      </c>
      <c r="K18" s="44">
        <f t="shared" si="8"/>
        <v>35877.33333</v>
      </c>
      <c r="L18" s="44">
        <f t="shared" si="8"/>
        <v>39640</v>
      </c>
      <c r="M18" s="44">
        <f t="shared" si="8"/>
        <v>46035</v>
      </c>
      <c r="N18" s="44">
        <f t="shared" si="8"/>
        <v>41261.08</v>
      </c>
      <c r="O18" s="44">
        <f t="shared" si="8"/>
        <v>47167.12</v>
      </c>
      <c r="P18" s="44">
        <f t="shared" si="8"/>
        <v>51402.96</v>
      </c>
      <c r="Q18" s="44">
        <f t="shared" si="8"/>
        <v>46144.8</v>
      </c>
      <c r="R18" s="44">
        <f t="shared" si="8"/>
        <v>51298.8</v>
      </c>
      <c r="S18" s="44">
        <f t="shared" si="8"/>
        <v>52250.4</v>
      </c>
      <c r="T18" s="44">
        <f t="shared" si="8"/>
        <v>56679.78</v>
      </c>
      <c r="U18" s="46">
        <f t="shared" si="8"/>
        <v>556036.4526</v>
      </c>
      <c r="V18" s="44">
        <f t="shared" si="8"/>
        <v>58330.8</v>
      </c>
      <c r="W18" s="44">
        <f t="shared" si="8"/>
        <v>58035.96</v>
      </c>
      <c r="X18" s="44">
        <f t="shared" si="8"/>
        <v>63798</v>
      </c>
      <c r="Y18" s="44">
        <f t="shared" si="8"/>
        <v>57565.2</v>
      </c>
      <c r="Z18" s="44">
        <f t="shared" si="8"/>
        <v>63667.8</v>
      </c>
      <c r="AA18" s="44">
        <f t="shared" si="8"/>
        <v>56421.75</v>
      </c>
      <c r="AB18" s="44">
        <f t="shared" si="8"/>
        <v>58242.8</v>
      </c>
      <c r="AC18" s="44">
        <f t="shared" si="8"/>
        <v>56306.25</v>
      </c>
      <c r="AD18" s="44">
        <f t="shared" si="8"/>
        <v>58123.45</v>
      </c>
      <c r="AE18" s="44">
        <f t="shared" si="8"/>
        <v>58063.775</v>
      </c>
      <c r="AF18" s="44">
        <f t="shared" si="8"/>
        <v>56133</v>
      </c>
      <c r="AG18" s="44">
        <f t="shared" si="8"/>
        <v>57944.425</v>
      </c>
      <c r="AH18" s="46">
        <f t="shared" si="8"/>
        <v>703239.495</v>
      </c>
      <c r="AI18" s="49"/>
      <c r="AJ18" s="49"/>
    </row>
    <row r="19" ht="14.25" customHeight="1" outlineLevel="1">
      <c r="A19" s="28" t="s">
        <v>66</v>
      </c>
      <c r="B19" s="63">
        <v>0.6</v>
      </c>
      <c r="C19" s="63">
        <v>0.6</v>
      </c>
      <c r="D19" s="63">
        <v>0.6</v>
      </c>
      <c r="E19" s="63">
        <v>0.6</v>
      </c>
      <c r="F19" s="63">
        <v>0.6</v>
      </c>
      <c r="G19" s="63">
        <v>0.6</v>
      </c>
      <c r="H19" s="62">
        <f>AVERAGE(B19:G19)</f>
        <v>0.6</v>
      </c>
      <c r="I19" s="63">
        <v>0.6</v>
      </c>
      <c r="J19" s="63">
        <v>0.6</v>
      </c>
      <c r="K19" s="63">
        <v>0.6</v>
      </c>
      <c r="L19" s="63">
        <v>0.6</v>
      </c>
      <c r="M19" s="63">
        <v>0.6</v>
      </c>
      <c r="N19" s="63">
        <v>0.6</v>
      </c>
      <c r="O19" s="63">
        <v>0.6</v>
      </c>
      <c r="P19" s="63">
        <v>0.6</v>
      </c>
      <c r="Q19" s="63">
        <v>0.6</v>
      </c>
      <c r="R19" s="63">
        <v>0.6</v>
      </c>
      <c r="S19" s="63">
        <v>0.6</v>
      </c>
      <c r="T19" s="63">
        <v>0.6</v>
      </c>
      <c r="U19" s="62">
        <f>AVERAGE(I19:T19)</f>
        <v>0.6</v>
      </c>
      <c r="V19" s="63">
        <v>0.7</v>
      </c>
      <c r="W19" s="63">
        <v>0.7</v>
      </c>
      <c r="X19" s="63">
        <v>0.7</v>
      </c>
      <c r="Y19" s="63">
        <v>0.7</v>
      </c>
      <c r="Z19" s="63">
        <v>0.7</v>
      </c>
      <c r="AA19" s="63">
        <v>0.7</v>
      </c>
      <c r="AB19" s="63">
        <v>0.7</v>
      </c>
      <c r="AC19" s="63">
        <v>0.7</v>
      </c>
      <c r="AD19" s="63">
        <v>0.7</v>
      </c>
      <c r="AE19" s="63">
        <v>0.7</v>
      </c>
      <c r="AF19" s="63">
        <v>0.7</v>
      </c>
      <c r="AG19" s="63">
        <v>0.7</v>
      </c>
      <c r="AH19" s="62">
        <f>AVERAGE(V19:AG19)</f>
        <v>0.7</v>
      </c>
      <c r="AI19" s="49"/>
      <c r="AJ19" s="49"/>
    </row>
    <row r="20" ht="14.25" customHeight="1" outlineLevel="1">
      <c r="A20" s="28" t="s">
        <v>67</v>
      </c>
      <c r="B20" s="18">
        <f t="shared" ref="B20:G20" si="9">B18*B19</f>
        <v>2480</v>
      </c>
      <c r="C20" s="18">
        <f t="shared" si="9"/>
        <v>4955.04</v>
      </c>
      <c r="D20" s="18">
        <f t="shared" si="9"/>
        <v>5501.475</v>
      </c>
      <c r="E20" s="18">
        <f t="shared" si="9"/>
        <v>8692.59375</v>
      </c>
      <c r="F20" s="18">
        <f t="shared" si="9"/>
        <v>10924.875</v>
      </c>
      <c r="G20" s="18">
        <f t="shared" si="9"/>
        <v>14805.6</v>
      </c>
      <c r="H20" s="19">
        <f t="shared" ref="H20:H22" si="12">SUM(B20:G20)</f>
        <v>47359.58375</v>
      </c>
      <c r="I20" s="18">
        <f t="shared" ref="I20:T20" si="10">I18*I19</f>
        <v>17400.84706</v>
      </c>
      <c r="J20" s="18">
        <f t="shared" si="10"/>
        <v>20018.88</v>
      </c>
      <c r="K20" s="18">
        <f t="shared" si="10"/>
        <v>21526.4</v>
      </c>
      <c r="L20" s="18">
        <f t="shared" si="10"/>
        <v>23784</v>
      </c>
      <c r="M20" s="18">
        <f t="shared" si="10"/>
        <v>27621</v>
      </c>
      <c r="N20" s="18">
        <f t="shared" si="10"/>
        <v>24756.648</v>
      </c>
      <c r="O20" s="18">
        <f t="shared" si="10"/>
        <v>28300.272</v>
      </c>
      <c r="P20" s="18">
        <f t="shared" si="10"/>
        <v>30841.776</v>
      </c>
      <c r="Q20" s="18">
        <f t="shared" si="10"/>
        <v>27686.88</v>
      </c>
      <c r="R20" s="18">
        <f t="shared" si="10"/>
        <v>30779.28</v>
      </c>
      <c r="S20" s="18">
        <f t="shared" si="10"/>
        <v>31350.24</v>
      </c>
      <c r="T20" s="18">
        <f t="shared" si="10"/>
        <v>34007.868</v>
      </c>
      <c r="U20" s="19">
        <f t="shared" ref="U20:U22" si="13">SUM(I20:T20)</f>
        <v>318074.0911</v>
      </c>
      <c r="V20" s="18">
        <f t="shared" ref="V20:AG20" si="11">V18*V19</f>
        <v>40831.56</v>
      </c>
      <c r="W20" s="18">
        <f t="shared" si="11"/>
        <v>40625.172</v>
      </c>
      <c r="X20" s="18">
        <f t="shared" si="11"/>
        <v>44658.6</v>
      </c>
      <c r="Y20" s="18">
        <f t="shared" si="11"/>
        <v>40295.64</v>
      </c>
      <c r="Z20" s="18">
        <f t="shared" si="11"/>
        <v>44567.46</v>
      </c>
      <c r="AA20" s="18">
        <f t="shared" si="11"/>
        <v>39495.225</v>
      </c>
      <c r="AB20" s="18">
        <f t="shared" si="11"/>
        <v>40769.96</v>
      </c>
      <c r="AC20" s="18">
        <f t="shared" si="11"/>
        <v>39414.375</v>
      </c>
      <c r="AD20" s="18">
        <f t="shared" si="11"/>
        <v>40686.415</v>
      </c>
      <c r="AE20" s="18">
        <f t="shared" si="11"/>
        <v>40644.6425</v>
      </c>
      <c r="AF20" s="18">
        <f t="shared" si="11"/>
        <v>39293.1</v>
      </c>
      <c r="AG20" s="18">
        <f t="shared" si="11"/>
        <v>40561.0975</v>
      </c>
      <c r="AH20" s="19">
        <f t="shared" ref="AH20:AH22" si="14">SUM(V20:AG20)</f>
        <v>491843.247</v>
      </c>
      <c r="AI20" s="49"/>
      <c r="AJ20" s="49"/>
    </row>
    <row r="21" ht="14.25" customHeight="1" outlineLevel="1">
      <c r="A21" s="28" t="s">
        <v>68</v>
      </c>
      <c r="B21" s="37">
        <v>2000.0</v>
      </c>
      <c r="C21" s="37">
        <v>500.0</v>
      </c>
      <c r="D21" s="37">
        <v>500.0</v>
      </c>
      <c r="E21" s="37">
        <v>500.0</v>
      </c>
      <c r="F21" s="37">
        <v>500.0</v>
      </c>
      <c r="G21" s="37">
        <v>500.0</v>
      </c>
      <c r="H21" s="19">
        <f t="shared" si="12"/>
        <v>4500</v>
      </c>
      <c r="I21" s="37">
        <v>500.0</v>
      </c>
      <c r="J21" s="37">
        <v>500.0</v>
      </c>
      <c r="K21" s="37">
        <v>500.0</v>
      </c>
      <c r="L21" s="37">
        <v>500.0</v>
      </c>
      <c r="M21" s="37">
        <v>500.0</v>
      </c>
      <c r="N21" s="37">
        <v>500.0</v>
      </c>
      <c r="O21" s="37">
        <v>500.0</v>
      </c>
      <c r="P21" s="37">
        <v>500.0</v>
      </c>
      <c r="Q21" s="37">
        <v>500.0</v>
      </c>
      <c r="R21" s="37">
        <v>500.0</v>
      </c>
      <c r="S21" s="37">
        <v>500.0</v>
      </c>
      <c r="T21" s="37">
        <v>500.0</v>
      </c>
      <c r="U21" s="19">
        <f t="shared" si="13"/>
        <v>6000</v>
      </c>
      <c r="V21" s="37">
        <v>500.0</v>
      </c>
      <c r="W21" s="37">
        <v>500.0</v>
      </c>
      <c r="X21" s="37">
        <v>500.0</v>
      </c>
      <c r="Y21" s="37">
        <v>500.0</v>
      </c>
      <c r="Z21" s="37">
        <v>500.0</v>
      </c>
      <c r="AA21" s="37">
        <v>500.0</v>
      </c>
      <c r="AB21" s="37">
        <v>500.0</v>
      </c>
      <c r="AC21" s="37">
        <v>500.0</v>
      </c>
      <c r="AD21" s="37">
        <v>500.0</v>
      </c>
      <c r="AE21" s="37">
        <v>500.0</v>
      </c>
      <c r="AF21" s="37">
        <v>500.0</v>
      </c>
      <c r="AG21" s="37">
        <v>500.0</v>
      </c>
      <c r="AH21" s="19">
        <f t="shared" si="14"/>
        <v>6000</v>
      </c>
      <c r="AI21" s="49"/>
      <c r="AJ21" s="49"/>
    </row>
    <row r="22" ht="14.25" customHeight="1" outlineLevel="1">
      <c r="A22" s="25" t="s">
        <v>69</v>
      </c>
      <c r="B22" s="26">
        <f t="shared" ref="B22:G22" si="15">SUM(B20:B21)</f>
        <v>4480</v>
      </c>
      <c r="C22" s="26">
        <f t="shared" si="15"/>
        <v>5455.04</v>
      </c>
      <c r="D22" s="26">
        <f t="shared" si="15"/>
        <v>6001.475</v>
      </c>
      <c r="E22" s="26">
        <f t="shared" si="15"/>
        <v>9192.59375</v>
      </c>
      <c r="F22" s="26">
        <f t="shared" si="15"/>
        <v>11424.875</v>
      </c>
      <c r="G22" s="26">
        <f t="shared" si="15"/>
        <v>15305.6</v>
      </c>
      <c r="H22" s="27">
        <f t="shared" si="12"/>
        <v>51859.58375</v>
      </c>
      <c r="I22" s="26">
        <f t="shared" ref="I22:T22" si="16">SUM(I20:I21)</f>
        <v>17900.84706</v>
      </c>
      <c r="J22" s="26">
        <f t="shared" si="16"/>
        <v>20518.88</v>
      </c>
      <c r="K22" s="26">
        <f t="shared" si="16"/>
        <v>22026.4</v>
      </c>
      <c r="L22" s="26">
        <f t="shared" si="16"/>
        <v>24284</v>
      </c>
      <c r="M22" s="26">
        <f t="shared" si="16"/>
        <v>28121</v>
      </c>
      <c r="N22" s="26">
        <f t="shared" si="16"/>
        <v>25256.648</v>
      </c>
      <c r="O22" s="26">
        <f t="shared" si="16"/>
        <v>28800.272</v>
      </c>
      <c r="P22" s="26">
        <f t="shared" si="16"/>
        <v>31341.776</v>
      </c>
      <c r="Q22" s="26">
        <f t="shared" si="16"/>
        <v>28186.88</v>
      </c>
      <c r="R22" s="26">
        <f t="shared" si="16"/>
        <v>31279.28</v>
      </c>
      <c r="S22" s="26">
        <f t="shared" si="16"/>
        <v>31850.24</v>
      </c>
      <c r="T22" s="26">
        <f t="shared" si="16"/>
        <v>34507.868</v>
      </c>
      <c r="U22" s="27">
        <f t="shared" si="13"/>
        <v>324074.0911</v>
      </c>
      <c r="V22" s="26">
        <f t="shared" ref="V22:AG22" si="17">SUM(V20:V21)</f>
        <v>41331.56</v>
      </c>
      <c r="W22" s="26">
        <f t="shared" si="17"/>
        <v>41125.172</v>
      </c>
      <c r="X22" s="26">
        <f t="shared" si="17"/>
        <v>45158.6</v>
      </c>
      <c r="Y22" s="26">
        <f t="shared" si="17"/>
        <v>40795.64</v>
      </c>
      <c r="Z22" s="26">
        <f t="shared" si="17"/>
        <v>45067.46</v>
      </c>
      <c r="AA22" s="26">
        <f t="shared" si="17"/>
        <v>39995.225</v>
      </c>
      <c r="AB22" s="26">
        <f t="shared" si="17"/>
        <v>41269.96</v>
      </c>
      <c r="AC22" s="26">
        <f t="shared" si="17"/>
        <v>39914.375</v>
      </c>
      <c r="AD22" s="26">
        <f t="shared" si="17"/>
        <v>41186.415</v>
      </c>
      <c r="AE22" s="26">
        <f t="shared" si="17"/>
        <v>41144.6425</v>
      </c>
      <c r="AF22" s="26">
        <f t="shared" si="17"/>
        <v>39793.1</v>
      </c>
      <c r="AG22" s="26">
        <f t="shared" si="17"/>
        <v>41061.0975</v>
      </c>
      <c r="AH22" s="27">
        <f t="shared" si="14"/>
        <v>497843.247</v>
      </c>
      <c r="AI22" s="64"/>
      <c r="AJ22" s="64"/>
    </row>
    <row r="23" ht="14.25" customHeight="1" outlineLevel="1">
      <c r="A23" s="28" t="s">
        <v>70</v>
      </c>
      <c r="B23" s="18">
        <f t="shared" ref="B23:AH23" si="18">IFERROR(B22/(B9*#REF!),0)</f>
        <v>0</v>
      </c>
      <c r="C23" s="18">
        <f t="shared" si="18"/>
        <v>0</v>
      </c>
      <c r="D23" s="18">
        <f t="shared" si="18"/>
        <v>0</v>
      </c>
      <c r="E23" s="18">
        <f t="shared" si="18"/>
        <v>0</v>
      </c>
      <c r="F23" s="18">
        <f t="shared" si="18"/>
        <v>0</v>
      </c>
      <c r="G23" s="18">
        <f t="shared" si="18"/>
        <v>0</v>
      </c>
      <c r="H23" s="19">
        <f t="shared" si="18"/>
        <v>0</v>
      </c>
      <c r="I23" s="18">
        <f t="shared" si="18"/>
        <v>0</v>
      </c>
      <c r="J23" s="18">
        <f t="shared" si="18"/>
        <v>0</v>
      </c>
      <c r="K23" s="18">
        <f t="shared" si="18"/>
        <v>0</v>
      </c>
      <c r="L23" s="18">
        <f t="shared" si="18"/>
        <v>0</v>
      </c>
      <c r="M23" s="18">
        <f t="shared" si="18"/>
        <v>0</v>
      </c>
      <c r="N23" s="18">
        <f t="shared" si="18"/>
        <v>0</v>
      </c>
      <c r="O23" s="18">
        <f t="shared" si="18"/>
        <v>0</v>
      </c>
      <c r="P23" s="18">
        <f t="shared" si="18"/>
        <v>0</v>
      </c>
      <c r="Q23" s="18">
        <f t="shared" si="18"/>
        <v>0</v>
      </c>
      <c r="R23" s="18">
        <f t="shared" si="18"/>
        <v>0</v>
      </c>
      <c r="S23" s="18">
        <f t="shared" si="18"/>
        <v>0</v>
      </c>
      <c r="T23" s="18">
        <f t="shared" si="18"/>
        <v>0</v>
      </c>
      <c r="U23" s="19">
        <f t="shared" si="18"/>
        <v>0</v>
      </c>
      <c r="V23" s="18">
        <f t="shared" si="18"/>
        <v>0</v>
      </c>
      <c r="W23" s="18">
        <f t="shared" si="18"/>
        <v>0</v>
      </c>
      <c r="X23" s="18">
        <f t="shared" si="18"/>
        <v>0</v>
      </c>
      <c r="Y23" s="18">
        <f t="shared" si="18"/>
        <v>0</v>
      </c>
      <c r="Z23" s="18">
        <f t="shared" si="18"/>
        <v>0</v>
      </c>
      <c r="AA23" s="18">
        <f t="shared" si="18"/>
        <v>0</v>
      </c>
      <c r="AB23" s="18">
        <f t="shared" si="18"/>
        <v>0</v>
      </c>
      <c r="AC23" s="18">
        <f t="shared" si="18"/>
        <v>0</v>
      </c>
      <c r="AD23" s="18">
        <f t="shared" si="18"/>
        <v>0</v>
      </c>
      <c r="AE23" s="18">
        <f t="shared" si="18"/>
        <v>0</v>
      </c>
      <c r="AF23" s="18">
        <f t="shared" si="18"/>
        <v>0</v>
      </c>
      <c r="AG23" s="18">
        <f t="shared" si="18"/>
        <v>0</v>
      </c>
      <c r="AH23" s="19">
        <f t="shared" si="18"/>
        <v>0</v>
      </c>
      <c r="AI23" s="49"/>
      <c r="AJ23" s="49"/>
    </row>
    <row r="24" ht="14.25" customHeight="1" outlineLevel="1">
      <c r="A24" s="6"/>
      <c r="B24" s="7"/>
      <c r="C24" s="7"/>
      <c r="D24" s="7"/>
      <c r="E24" s="7"/>
      <c r="F24" s="7"/>
      <c r="G24" s="7"/>
      <c r="H24" s="8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8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8"/>
      <c r="AI24" s="49"/>
      <c r="AJ24" s="49"/>
    </row>
    <row r="25" ht="14.25" customHeight="1" outlineLevel="1">
      <c r="A25" s="47" t="s">
        <v>25</v>
      </c>
      <c r="B25" s="60"/>
      <c r="C25" s="60"/>
      <c r="D25" s="60"/>
      <c r="E25" s="60"/>
      <c r="F25" s="60"/>
      <c r="G25" s="60"/>
      <c r="H25" s="61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1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1"/>
      <c r="AI25" s="49"/>
      <c r="AJ25" s="49"/>
    </row>
    <row r="26" ht="14.25" customHeight="1" outlineLevel="1">
      <c r="A26" s="28" t="s">
        <v>71</v>
      </c>
      <c r="B26" s="44">
        <f>B11*'Facturación'!B24</f>
        <v>0</v>
      </c>
      <c r="C26" s="44">
        <f>C11*'Facturación'!C24</f>
        <v>0</v>
      </c>
      <c r="D26" s="44">
        <f>D11*'Facturación'!D24</f>
        <v>0</v>
      </c>
      <c r="E26" s="44">
        <f>E11*'Facturación'!E24</f>
        <v>0</v>
      </c>
      <c r="F26" s="44">
        <f>F11*'Facturación'!F24</f>
        <v>0</v>
      </c>
      <c r="G26" s="44">
        <f>G11*'Facturación'!G24</f>
        <v>0</v>
      </c>
      <c r="H26" s="46">
        <f>H11*'Facturación'!H24</f>
        <v>0</v>
      </c>
      <c r="I26" s="44">
        <f>I11*'Facturación'!I24</f>
        <v>0</v>
      </c>
      <c r="J26" s="44">
        <f>J11*'Facturación'!J24</f>
        <v>0</v>
      </c>
      <c r="K26" s="44">
        <f>K11*'Facturación'!K24</f>
        <v>43.4</v>
      </c>
      <c r="L26" s="44">
        <f>L11*'Facturación'!L24</f>
        <v>48</v>
      </c>
      <c r="M26" s="44">
        <f>M11*'Facturación'!M24</f>
        <v>55.8</v>
      </c>
      <c r="N26" s="44">
        <f>N11*'Facturación'!N24</f>
        <v>59.6</v>
      </c>
      <c r="O26" s="44">
        <f>O11*'Facturación'!O24</f>
        <v>68.2</v>
      </c>
      <c r="P26" s="44">
        <f>P11*'Facturación'!P24</f>
        <v>74.4</v>
      </c>
      <c r="Q26" s="44">
        <f>Q11*'Facturación'!Q24</f>
        <v>156</v>
      </c>
      <c r="R26" s="44">
        <f>R11*'Facturación'!R24</f>
        <v>173.6</v>
      </c>
      <c r="S26" s="44">
        <f>S11*'Facturación'!S24</f>
        <v>177</v>
      </c>
      <c r="T26" s="44">
        <f>T11*'Facturación'!T24</f>
        <v>192.2</v>
      </c>
      <c r="U26" s="46">
        <f>U11*'Facturación'!U24</f>
        <v>890.6333333</v>
      </c>
      <c r="V26" s="44">
        <f>V11*'Facturación'!V24</f>
        <v>198</v>
      </c>
      <c r="W26" s="44">
        <f>W11*'Facturación'!W24</f>
        <v>197.2</v>
      </c>
      <c r="X26" s="44">
        <f>X11*'Facturación'!X24</f>
        <v>217</v>
      </c>
      <c r="Y26" s="44">
        <f>Y11*'Facturación'!Y24</f>
        <v>196</v>
      </c>
      <c r="Z26" s="44">
        <f>Z11*'Facturación'!Z24</f>
        <v>217</v>
      </c>
      <c r="AA26" s="44">
        <f>AA11*'Facturación'!AA24</f>
        <v>210</v>
      </c>
      <c r="AB26" s="44">
        <f>AB11*'Facturación'!AB24</f>
        <v>217</v>
      </c>
      <c r="AC26" s="44">
        <f>AC11*'Facturación'!AC24</f>
        <v>210</v>
      </c>
      <c r="AD26" s="44">
        <f>AD11*'Facturación'!AD24</f>
        <v>217</v>
      </c>
      <c r="AE26" s="44">
        <f>AE11*'Facturación'!AE24</f>
        <v>217</v>
      </c>
      <c r="AF26" s="44">
        <f>AF11*'Facturación'!AF24</f>
        <v>210</v>
      </c>
      <c r="AG26" s="44">
        <f>AG11*'Facturación'!AG24</f>
        <v>217</v>
      </c>
      <c r="AH26" s="46">
        <f>AH11*'Facturación'!AH24</f>
        <v>2523.2</v>
      </c>
      <c r="AI26" s="49"/>
      <c r="AJ26" s="49"/>
    </row>
    <row r="27" ht="14.25" customHeight="1" outlineLevel="1">
      <c r="A27" s="28" t="s">
        <v>72</v>
      </c>
      <c r="B27" s="65">
        <v>0.1</v>
      </c>
      <c r="C27" s="65">
        <v>0.1</v>
      </c>
      <c r="D27" s="65">
        <v>0.1</v>
      </c>
      <c r="E27" s="65">
        <v>0.1</v>
      </c>
      <c r="F27" s="65">
        <v>0.1</v>
      </c>
      <c r="G27" s="65">
        <v>0.1</v>
      </c>
      <c r="H27" s="66">
        <f>AVERAGE(B27:G27)</f>
        <v>0.1</v>
      </c>
      <c r="I27" s="65">
        <v>0.1</v>
      </c>
      <c r="J27" s="65">
        <v>0.1</v>
      </c>
      <c r="K27" s="65">
        <v>0.1</v>
      </c>
      <c r="L27" s="65">
        <v>0.1</v>
      </c>
      <c r="M27" s="65">
        <v>0.1</v>
      </c>
      <c r="N27" s="65">
        <v>0.1</v>
      </c>
      <c r="O27" s="65">
        <v>0.1</v>
      </c>
      <c r="P27" s="65">
        <v>0.1</v>
      </c>
      <c r="Q27" s="65">
        <v>0.1</v>
      </c>
      <c r="R27" s="65">
        <v>0.1</v>
      </c>
      <c r="S27" s="65">
        <v>0.1</v>
      </c>
      <c r="T27" s="65">
        <v>0.1</v>
      </c>
      <c r="U27" s="66">
        <f>AVERAGE(I27:T27)</f>
        <v>0.1</v>
      </c>
      <c r="V27" s="65">
        <v>0.1</v>
      </c>
      <c r="W27" s="65">
        <v>0.1</v>
      </c>
      <c r="X27" s="65">
        <v>0.1</v>
      </c>
      <c r="Y27" s="65">
        <v>0.1</v>
      </c>
      <c r="Z27" s="65">
        <v>0.1</v>
      </c>
      <c r="AA27" s="65">
        <v>0.1</v>
      </c>
      <c r="AB27" s="65">
        <v>0.1</v>
      </c>
      <c r="AC27" s="65">
        <v>0.1</v>
      </c>
      <c r="AD27" s="65">
        <v>0.08</v>
      </c>
      <c r="AE27" s="65">
        <v>0.08</v>
      </c>
      <c r="AF27" s="65">
        <v>0.08</v>
      </c>
      <c r="AG27" s="65">
        <v>0.08</v>
      </c>
      <c r="AH27" s="66">
        <f>AVERAGE(V27:AG27)</f>
        <v>0.09333333333</v>
      </c>
      <c r="AI27" s="49"/>
      <c r="AJ27" s="49"/>
    </row>
    <row r="28" ht="14.25" customHeight="1" outlineLevel="1">
      <c r="A28" s="28" t="s">
        <v>73</v>
      </c>
      <c r="B28" s="18">
        <f>B26*('Facturación'!B25/'Facturación'!B24)*B27</f>
        <v>0</v>
      </c>
      <c r="C28" s="18">
        <f>C26*('Facturación'!C25/'Facturación'!C24)*C27</f>
        <v>0</v>
      </c>
      <c r="D28" s="18">
        <f>D26*('Facturación'!D25/'Facturación'!D24)*D27</f>
        <v>0</v>
      </c>
      <c r="E28" s="18">
        <f>E26*('Facturación'!E25/'Facturación'!E24)*E27</f>
        <v>0</v>
      </c>
      <c r="F28" s="18">
        <f>F26*('Facturación'!F25/'Facturación'!F24)*F27</f>
        <v>0</v>
      </c>
      <c r="G28" s="18">
        <f>G26*('Facturación'!G25/'Facturación'!G24)*G27</f>
        <v>0</v>
      </c>
      <c r="H28" s="19">
        <f>H26*('Facturación'!H25/'Facturación'!H24)*H27</f>
        <v>0</v>
      </c>
      <c r="I28" s="18">
        <f>I26*('Facturación'!I25/'Facturación'!I24)*I27</f>
        <v>0</v>
      </c>
      <c r="J28" s="18">
        <f>J26*('Facturación'!J25/'Facturación'!J24)*J27</f>
        <v>0</v>
      </c>
      <c r="K28" s="18">
        <f>K26*('Facturación'!K25/'Facturación'!K24)*K27</f>
        <v>392.15</v>
      </c>
      <c r="L28" s="18">
        <f>L26*('Facturación'!L25/'Facturación'!L24)*L27</f>
        <v>432</v>
      </c>
      <c r="M28" s="18">
        <f>M26*('Facturación'!M25/'Facturación'!M24)*M27</f>
        <v>500.65</v>
      </c>
      <c r="N28" s="18">
        <f>N26*('Facturación'!N25/'Facturación'!N24)*N27</f>
        <v>533.42</v>
      </c>
      <c r="O28" s="18">
        <f>O26*('Facturación'!O25/'Facturación'!O24)*O27</f>
        <v>609.15</v>
      </c>
      <c r="P28" s="18">
        <f>P26*('Facturación'!P25/'Facturación'!P24)*P27</f>
        <v>663.4</v>
      </c>
      <c r="Q28" s="18">
        <f>Q26*('Facturación'!Q25/'Facturación'!Q24)*Q27</f>
        <v>1389</v>
      </c>
      <c r="R28" s="18">
        <f>R26*('Facturación'!R25/'Facturación'!R24)*R27</f>
        <v>1543.8</v>
      </c>
      <c r="S28" s="18">
        <f>S26*('Facturación'!S25/'Facturación'!S24)*S27</f>
        <v>1578</v>
      </c>
      <c r="T28" s="18">
        <f>T26*('Facturación'!T25/'Facturación'!T24)*T27</f>
        <v>1717.4</v>
      </c>
      <c r="U28" s="19">
        <f>U26*('Facturación'!U25/'Facturación'!U24)*U27</f>
        <v>7972.673333</v>
      </c>
      <c r="V28" s="18">
        <f>V26*('Facturación'!V25/'Facturación'!V24)*V27</f>
        <v>1878</v>
      </c>
      <c r="W28" s="18">
        <f>W26*('Facturación'!W25/'Facturación'!W24)*W27</f>
        <v>1879.2</v>
      </c>
      <c r="X28" s="18">
        <f>X26*('Facturación'!X25/'Facturación'!X24)*X27</f>
        <v>2077</v>
      </c>
      <c r="Y28" s="18">
        <f>Y26*('Facturación'!Y25/'Facturación'!Y24)*Y27</f>
        <v>1876</v>
      </c>
      <c r="Z28" s="18">
        <f>Z26*('Facturación'!Z25/'Facturación'!Z24)*Z27</f>
        <v>2077</v>
      </c>
      <c r="AA28" s="18">
        <f>AA26*('Facturación'!AA25/'Facturación'!AA24)*AA27</f>
        <v>2010</v>
      </c>
      <c r="AB28" s="18">
        <f>AB26*('Facturación'!AB25/'Facturación'!AB24)*AB27</f>
        <v>2077</v>
      </c>
      <c r="AC28" s="18">
        <f>AC26*('Facturación'!AC25/'Facturación'!AC24)*AC27</f>
        <v>2010</v>
      </c>
      <c r="AD28" s="18">
        <f>AD26*('Facturación'!AD25/'Facturación'!AD24)*AD27</f>
        <v>1661.6</v>
      </c>
      <c r="AE28" s="18">
        <f>AE26*('Facturación'!AE25/'Facturación'!AE24)*AE27</f>
        <v>1661.6</v>
      </c>
      <c r="AF28" s="18">
        <f>AF26*('Facturación'!AF25/'Facturación'!AF24)*AF27</f>
        <v>1608</v>
      </c>
      <c r="AG28" s="18">
        <f>AG26*('Facturación'!AG25/'Facturación'!AG24)*AG27</f>
        <v>1661.6</v>
      </c>
      <c r="AH28" s="19">
        <f>AH26*('Facturación'!AH25/'Facturación'!AH24)*AH27</f>
        <v>22516.85333</v>
      </c>
      <c r="AI28" s="49"/>
      <c r="AJ28" s="49"/>
    </row>
    <row r="29" ht="14.25" customHeight="1" outlineLevel="1">
      <c r="A29" s="57" t="s">
        <v>74</v>
      </c>
      <c r="B29" s="65">
        <v>0.3</v>
      </c>
      <c r="C29" s="65">
        <v>0.3</v>
      </c>
      <c r="D29" s="65">
        <v>0.3</v>
      </c>
      <c r="E29" s="65">
        <v>0.3</v>
      </c>
      <c r="F29" s="65">
        <v>0.3</v>
      </c>
      <c r="G29" s="65">
        <v>0.3</v>
      </c>
      <c r="H29" s="66">
        <f>AVERAGE(B29:G29)</f>
        <v>0.3</v>
      </c>
      <c r="I29" s="65">
        <v>0.3</v>
      </c>
      <c r="J29" s="65">
        <v>0.3</v>
      </c>
      <c r="K29" s="65">
        <v>0.3</v>
      </c>
      <c r="L29" s="65">
        <v>0.3</v>
      </c>
      <c r="M29" s="65">
        <v>0.3</v>
      </c>
      <c r="N29" s="65">
        <v>0.3</v>
      </c>
      <c r="O29" s="65">
        <v>0.3</v>
      </c>
      <c r="P29" s="65">
        <v>0.3</v>
      </c>
      <c r="Q29" s="65">
        <v>0.3</v>
      </c>
      <c r="R29" s="65">
        <v>0.3</v>
      </c>
      <c r="S29" s="65">
        <v>0.3</v>
      </c>
      <c r="T29" s="65">
        <v>0.3</v>
      </c>
      <c r="U29" s="66">
        <f>AVERAGE(I29:T29)</f>
        <v>0.3</v>
      </c>
      <c r="V29" s="65">
        <v>0.3</v>
      </c>
      <c r="W29" s="65">
        <v>0.3</v>
      </c>
      <c r="X29" s="65">
        <v>0.3</v>
      </c>
      <c r="Y29" s="65">
        <v>0.3</v>
      </c>
      <c r="Z29" s="65">
        <v>0.3</v>
      </c>
      <c r="AA29" s="65">
        <v>0.3</v>
      </c>
      <c r="AB29" s="65">
        <v>0.3</v>
      </c>
      <c r="AC29" s="65">
        <v>0.3</v>
      </c>
      <c r="AD29" s="65">
        <v>0.3</v>
      </c>
      <c r="AE29" s="65">
        <v>0.3</v>
      </c>
      <c r="AF29" s="65">
        <v>0.3</v>
      </c>
      <c r="AG29" s="65">
        <v>0.3</v>
      </c>
      <c r="AH29" s="66">
        <f>AVERAGE(V29:AG29)</f>
        <v>0.3</v>
      </c>
      <c r="AI29" s="49"/>
      <c r="AJ29" s="49"/>
    </row>
    <row r="30" ht="14.25" customHeight="1" outlineLevel="1">
      <c r="A30" s="57" t="s">
        <v>75</v>
      </c>
      <c r="B30" s="18">
        <f t="shared" ref="B30:G30" si="19">B28*B29</f>
        <v>0</v>
      </c>
      <c r="C30" s="18">
        <f t="shared" si="19"/>
        <v>0</v>
      </c>
      <c r="D30" s="18">
        <f t="shared" si="19"/>
        <v>0</v>
      </c>
      <c r="E30" s="18">
        <f t="shared" si="19"/>
        <v>0</v>
      </c>
      <c r="F30" s="18">
        <f t="shared" si="19"/>
        <v>0</v>
      </c>
      <c r="G30" s="18">
        <f t="shared" si="19"/>
        <v>0</v>
      </c>
      <c r="H30" s="19">
        <f>SUM(B30:G30)</f>
        <v>0</v>
      </c>
      <c r="I30" s="18">
        <f t="shared" ref="I30:T30" si="20">I28*I29</f>
        <v>0</v>
      </c>
      <c r="J30" s="18">
        <f t="shared" si="20"/>
        <v>0</v>
      </c>
      <c r="K30" s="18">
        <f t="shared" si="20"/>
        <v>117.645</v>
      </c>
      <c r="L30" s="18">
        <f t="shared" si="20"/>
        <v>129.6</v>
      </c>
      <c r="M30" s="18">
        <f t="shared" si="20"/>
        <v>150.195</v>
      </c>
      <c r="N30" s="18">
        <f t="shared" si="20"/>
        <v>160.026</v>
      </c>
      <c r="O30" s="18">
        <f t="shared" si="20"/>
        <v>182.745</v>
      </c>
      <c r="P30" s="18">
        <f t="shared" si="20"/>
        <v>199.02</v>
      </c>
      <c r="Q30" s="18">
        <f t="shared" si="20"/>
        <v>416.7</v>
      </c>
      <c r="R30" s="18">
        <f t="shared" si="20"/>
        <v>463.14</v>
      </c>
      <c r="S30" s="18">
        <f t="shared" si="20"/>
        <v>473.4</v>
      </c>
      <c r="T30" s="18">
        <f t="shared" si="20"/>
        <v>515.22</v>
      </c>
      <c r="U30" s="19">
        <f>SUM(I30:T30)</f>
        <v>2807.691</v>
      </c>
      <c r="V30" s="18">
        <f t="shared" ref="V30:AG30" si="21">V28*V29</f>
        <v>563.4</v>
      </c>
      <c r="W30" s="18">
        <f t="shared" si="21"/>
        <v>563.76</v>
      </c>
      <c r="X30" s="18">
        <f t="shared" si="21"/>
        <v>623.1</v>
      </c>
      <c r="Y30" s="18">
        <f t="shared" si="21"/>
        <v>562.8</v>
      </c>
      <c r="Z30" s="18">
        <f t="shared" si="21"/>
        <v>623.1</v>
      </c>
      <c r="AA30" s="18">
        <f t="shared" si="21"/>
        <v>603</v>
      </c>
      <c r="AB30" s="18">
        <f t="shared" si="21"/>
        <v>623.1</v>
      </c>
      <c r="AC30" s="18">
        <f t="shared" si="21"/>
        <v>603</v>
      </c>
      <c r="AD30" s="18">
        <f t="shared" si="21"/>
        <v>498.48</v>
      </c>
      <c r="AE30" s="18">
        <f t="shared" si="21"/>
        <v>498.48</v>
      </c>
      <c r="AF30" s="18">
        <f t="shared" si="21"/>
        <v>482.4</v>
      </c>
      <c r="AG30" s="18">
        <f t="shared" si="21"/>
        <v>498.48</v>
      </c>
      <c r="AH30" s="19">
        <f>SUM(V30:AG30)</f>
        <v>6743.1</v>
      </c>
      <c r="AI30" s="49"/>
      <c r="AJ30" s="49"/>
    </row>
    <row r="31" ht="14.25" customHeight="1" outlineLevel="1">
      <c r="A31" s="25" t="s">
        <v>76</v>
      </c>
      <c r="B31" s="26">
        <f t="shared" ref="B31:AH31" si="22">SUM(B28,B30)</f>
        <v>0</v>
      </c>
      <c r="C31" s="26">
        <f t="shared" si="22"/>
        <v>0</v>
      </c>
      <c r="D31" s="26">
        <f t="shared" si="22"/>
        <v>0</v>
      </c>
      <c r="E31" s="26">
        <f t="shared" si="22"/>
        <v>0</v>
      </c>
      <c r="F31" s="26">
        <f t="shared" si="22"/>
        <v>0</v>
      </c>
      <c r="G31" s="26">
        <f t="shared" si="22"/>
        <v>0</v>
      </c>
      <c r="H31" s="27">
        <f t="shared" si="22"/>
        <v>0</v>
      </c>
      <c r="I31" s="26">
        <f t="shared" si="22"/>
        <v>0</v>
      </c>
      <c r="J31" s="26">
        <f t="shared" si="22"/>
        <v>0</v>
      </c>
      <c r="K31" s="26">
        <f t="shared" si="22"/>
        <v>509.795</v>
      </c>
      <c r="L31" s="26">
        <f t="shared" si="22"/>
        <v>561.6</v>
      </c>
      <c r="M31" s="26">
        <f t="shared" si="22"/>
        <v>650.845</v>
      </c>
      <c r="N31" s="26">
        <f t="shared" si="22"/>
        <v>693.446</v>
      </c>
      <c r="O31" s="26">
        <f t="shared" si="22"/>
        <v>791.895</v>
      </c>
      <c r="P31" s="26">
        <f t="shared" si="22"/>
        <v>862.42</v>
      </c>
      <c r="Q31" s="26">
        <f t="shared" si="22"/>
        <v>1805.7</v>
      </c>
      <c r="R31" s="26">
        <f t="shared" si="22"/>
        <v>2006.94</v>
      </c>
      <c r="S31" s="26">
        <f t="shared" si="22"/>
        <v>2051.4</v>
      </c>
      <c r="T31" s="26">
        <f t="shared" si="22"/>
        <v>2232.62</v>
      </c>
      <c r="U31" s="27">
        <f t="shared" si="22"/>
        <v>10780.36433</v>
      </c>
      <c r="V31" s="26">
        <f t="shared" si="22"/>
        <v>2441.4</v>
      </c>
      <c r="W31" s="26">
        <f t="shared" si="22"/>
        <v>2442.96</v>
      </c>
      <c r="X31" s="26">
        <f t="shared" si="22"/>
        <v>2700.1</v>
      </c>
      <c r="Y31" s="26">
        <f t="shared" si="22"/>
        <v>2438.8</v>
      </c>
      <c r="Z31" s="26">
        <f t="shared" si="22"/>
        <v>2700.1</v>
      </c>
      <c r="AA31" s="26">
        <f t="shared" si="22"/>
        <v>2613</v>
      </c>
      <c r="AB31" s="26">
        <f t="shared" si="22"/>
        <v>2700.1</v>
      </c>
      <c r="AC31" s="26">
        <f t="shared" si="22"/>
        <v>2613</v>
      </c>
      <c r="AD31" s="26">
        <f t="shared" si="22"/>
        <v>2160.08</v>
      </c>
      <c r="AE31" s="26">
        <f t="shared" si="22"/>
        <v>2160.08</v>
      </c>
      <c r="AF31" s="26">
        <f t="shared" si="22"/>
        <v>2090.4</v>
      </c>
      <c r="AG31" s="26">
        <f t="shared" si="22"/>
        <v>2160.08</v>
      </c>
      <c r="AH31" s="27">
        <f t="shared" si="22"/>
        <v>29259.95333</v>
      </c>
      <c r="AI31" s="64"/>
      <c r="AJ31" s="64"/>
    </row>
    <row r="32" ht="14.25" customHeight="1" outlineLevel="1">
      <c r="A32" s="28" t="s">
        <v>70</v>
      </c>
      <c r="B32" s="18">
        <f t="shared" ref="B32:AH32" si="23">IFERROR(B31/B26,0)</f>
        <v>0</v>
      </c>
      <c r="C32" s="18">
        <f t="shared" si="23"/>
        <v>0</v>
      </c>
      <c r="D32" s="18">
        <f t="shared" si="23"/>
        <v>0</v>
      </c>
      <c r="E32" s="18">
        <f t="shared" si="23"/>
        <v>0</v>
      </c>
      <c r="F32" s="18">
        <f t="shared" si="23"/>
        <v>0</v>
      </c>
      <c r="G32" s="18">
        <f t="shared" si="23"/>
        <v>0</v>
      </c>
      <c r="H32" s="19">
        <f t="shared" si="23"/>
        <v>0</v>
      </c>
      <c r="I32" s="18">
        <f t="shared" si="23"/>
        <v>0</v>
      </c>
      <c r="J32" s="18">
        <f t="shared" si="23"/>
        <v>0</v>
      </c>
      <c r="K32" s="18">
        <f t="shared" si="23"/>
        <v>11.74642857</v>
      </c>
      <c r="L32" s="18">
        <f t="shared" si="23"/>
        <v>11.7</v>
      </c>
      <c r="M32" s="18">
        <f t="shared" si="23"/>
        <v>11.66388889</v>
      </c>
      <c r="N32" s="18">
        <f t="shared" si="23"/>
        <v>11.635</v>
      </c>
      <c r="O32" s="18">
        <f t="shared" si="23"/>
        <v>11.61136364</v>
      </c>
      <c r="P32" s="18">
        <f t="shared" si="23"/>
        <v>11.59166667</v>
      </c>
      <c r="Q32" s="18">
        <f t="shared" si="23"/>
        <v>11.575</v>
      </c>
      <c r="R32" s="18">
        <f t="shared" si="23"/>
        <v>11.56071429</v>
      </c>
      <c r="S32" s="18">
        <f t="shared" si="23"/>
        <v>11.58983051</v>
      </c>
      <c r="T32" s="18">
        <f t="shared" si="23"/>
        <v>11.61612903</v>
      </c>
      <c r="U32" s="19">
        <f t="shared" si="23"/>
        <v>12.10415547</v>
      </c>
      <c r="V32" s="18">
        <f t="shared" si="23"/>
        <v>12.33030303</v>
      </c>
      <c r="W32" s="18">
        <f t="shared" si="23"/>
        <v>12.38823529</v>
      </c>
      <c r="X32" s="18">
        <f t="shared" si="23"/>
        <v>12.44285714</v>
      </c>
      <c r="Y32" s="18">
        <f t="shared" si="23"/>
        <v>12.44285714</v>
      </c>
      <c r="Z32" s="18">
        <f t="shared" si="23"/>
        <v>12.44285714</v>
      </c>
      <c r="AA32" s="18">
        <f t="shared" si="23"/>
        <v>12.44285714</v>
      </c>
      <c r="AB32" s="18">
        <f t="shared" si="23"/>
        <v>12.44285714</v>
      </c>
      <c r="AC32" s="18">
        <f t="shared" si="23"/>
        <v>12.44285714</v>
      </c>
      <c r="AD32" s="18">
        <f t="shared" si="23"/>
        <v>9.954285714</v>
      </c>
      <c r="AE32" s="18">
        <f t="shared" si="23"/>
        <v>9.954285714</v>
      </c>
      <c r="AF32" s="18">
        <f t="shared" si="23"/>
        <v>9.954285714</v>
      </c>
      <c r="AG32" s="18">
        <f t="shared" si="23"/>
        <v>9.954285714</v>
      </c>
      <c r="AH32" s="19">
        <f t="shared" si="23"/>
        <v>11.59636705</v>
      </c>
      <c r="AI32" s="49"/>
      <c r="AJ32" s="49"/>
    </row>
    <row r="33" ht="14.25" customHeight="1" outlineLevel="1">
      <c r="A33" s="28"/>
      <c r="B33" s="18"/>
      <c r="C33" s="18"/>
      <c r="D33" s="18"/>
      <c r="E33" s="18"/>
      <c r="F33" s="18"/>
      <c r="G33" s="18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9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9"/>
      <c r="AI33" s="49"/>
      <c r="AJ33" s="49"/>
    </row>
    <row r="34" ht="14.25" customHeight="1" outlineLevel="1">
      <c r="A34" s="47" t="s">
        <v>77</v>
      </c>
      <c r="B34" s="60"/>
      <c r="C34" s="60"/>
      <c r="D34" s="60"/>
      <c r="E34" s="60"/>
      <c r="F34" s="60"/>
      <c r="G34" s="60"/>
      <c r="H34" s="61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1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1"/>
      <c r="AI34" s="49"/>
      <c r="AJ34" s="49"/>
    </row>
    <row r="35" ht="14.25" customHeight="1" outlineLevel="1">
      <c r="A35" s="28" t="s">
        <v>78</v>
      </c>
      <c r="B35" s="44">
        <f t="shared" ref="B35:G35" si="24">B$7*B12</f>
        <v>0</v>
      </c>
      <c r="C35" s="44">
        <f t="shared" si="24"/>
        <v>0</v>
      </c>
      <c r="D35" s="44">
        <f t="shared" si="24"/>
        <v>0</v>
      </c>
      <c r="E35" s="44">
        <f t="shared" si="24"/>
        <v>0</v>
      </c>
      <c r="F35" s="44">
        <f t="shared" si="24"/>
        <v>0</v>
      </c>
      <c r="G35" s="44">
        <f t="shared" si="24"/>
        <v>0</v>
      </c>
      <c r="H35" s="46">
        <f>SUM(B35:G35)</f>
        <v>0</v>
      </c>
      <c r="I35" s="44">
        <f t="shared" ref="I35:T35" si="25">I$7*I12</f>
        <v>0</v>
      </c>
      <c r="J35" s="44">
        <f t="shared" si="25"/>
        <v>0</v>
      </c>
      <c r="K35" s="44">
        <f t="shared" si="25"/>
        <v>2391.822222</v>
      </c>
      <c r="L35" s="44">
        <f t="shared" si="25"/>
        <v>2642.666667</v>
      </c>
      <c r="M35" s="44">
        <f t="shared" si="25"/>
        <v>3069</v>
      </c>
      <c r="N35" s="44">
        <f t="shared" si="25"/>
        <v>2947.22</v>
      </c>
      <c r="O35" s="44">
        <f t="shared" si="25"/>
        <v>3369.08</v>
      </c>
      <c r="P35" s="44">
        <f t="shared" si="25"/>
        <v>3671.64</v>
      </c>
      <c r="Q35" s="44">
        <f t="shared" si="25"/>
        <v>7690.8</v>
      </c>
      <c r="R35" s="44">
        <f t="shared" si="25"/>
        <v>8549.8</v>
      </c>
      <c r="S35" s="44">
        <f t="shared" si="25"/>
        <v>8708.4</v>
      </c>
      <c r="T35" s="44">
        <f t="shared" si="25"/>
        <v>9446.63</v>
      </c>
      <c r="U35" s="46">
        <f>SUM(I35:T35)</f>
        <v>52487.05889</v>
      </c>
      <c r="V35" s="44">
        <f t="shared" ref="V35:AG35" si="26">V$7*V12</f>
        <v>9721.8</v>
      </c>
      <c r="W35" s="44">
        <f t="shared" si="26"/>
        <v>9672.66</v>
      </c>
      <c r="X35" s="44">
        <f t="shared" si="26"/>
        <v>10633</v>
      </c>
      <c r="Y35" s="44">
        <f t="shared" si="26"/>
        <v>9594.2</v>
      </c>
      <c r="Z35" s="44">
        <f t="shared" si="26"/>
        <v>10611.3</v>
      </c>
      <c r="AA35" s="44">
        <f t="shared" si="26"/>
        <v>10258.5</v>
      </c>
      <c r="AB35" s="44">
        <f t="shared" si="26"/>
        <v>10589.6</v>
      </c>
      <c r="AC35" s="44">
        <f t="shared" si="26"/>
        <v>10237.5</v>
      </c>
      <c r="AD35" s="44">
        <f t="shared" si="26"/>
        <v>10567.9</v>
      </c>
      <c r="AE35" s="44">
        <f t="shared" si="26"/>
        <v>10557.05</v>
      </c>
      <c r="AF35" s="44">
        <f t="shared" si="26"/>
        <v>10206</v>
      </c>
      <c r="AG35" s="44">
        <f t="shared" si="26"/>
        <v>10535.35</v>
      </c>
      <c r="AH35" s="46">
        <f>SUM(V35:AG35)</f>
        <v>123184.86</v>
      </c>
      <c r="AI35" s="49"/>
      <c r="AJ35" s="49"/>
    </row>
    <row r="36" ht="14.25" customHeight="1" outlineLevel="1">
      <c r="A36" s="28" t="s">
        <v>79</v>
      </c>
      <c r="B36" s="67">
        <v>1.5</v>
      </c>
      <c r="C36" s="67">
        <v>1.5</v>
      </c>
      <c r="D36" s="67">
        <v>1.5</v>
      </c>
      <c r="E36" s="67">
        <v>1.5</v>
      </c>
      <c r="F36" s="67">
        <v>1.5</v>
      </c>
      <c r="G36" s="67">
        <v>1.5</v>
      </c>
      <c r="H36" s="68">
        <f t="shared" ref="H36:H37" si="27">AVERAGE(B36:G36)</f>
        <v>1.5</v>
      </c>
      <c r="I36" s="67">
        <v>1.5</v>
      </c>
      <c r="J36" s="67">
        <v>1.5</v>
      </c>
      <c r="K36" s="67">
        <v>1.5</v>
      </c>
      <c r="L36" s="67">
        <v>1.5</v>
      </c>
      <c r="M36" s="67">
        <v>1.5</v>
      </c>
      <c r="N36" s="67">
        <v>1.2</v>
      </c>
      <c r="O36" s="67">
        <v>1.2</v>
      </c>
      <c r="P36" s="67">
        <v>1.2</v>
      </c>
      <c r="Q36" s="67">
        <v>1.0</v>
      </c>
      <c r="R36" s="67">
        <v>1.0</v>
      </c>
      <c r="S36" s="67">
        <v>1.0</v>
      </c>
      <c r="T36" s="67">
        <v>1.0</v>
      </c>
      <c r="U36" s="68">
        <f t="shared" ref="U36:U37" si="28">AVERAGE(I36:T36)</f>
        <v>1.258333333</v>
      </c>
      <c r="V36" s="67">
        <v>0.8</v>
      </c>
      <c r="W36" s="67">
        <v>0.8</v>
      </c>
      <c r="X36" s="67">
        <v>0.8</v>
      </c>
      <c r="Y36" s="67">
        <v>0.8</v>
      </c>
      <c r="Z36" s="67">
        <v>0.8</v>
      </c>
      <c r="AA36" s="67">
        <v>0.8</v>
      </c>
      <c r="AB36" s="67">
        <v>0.8</v>
      </c>
      <c r="AC36" s="67">
        <v>0.8</v>
      </c>
      <c r="AD36" s="67">
        <v>0.8</v>
      </c>
      <c r="AE36" s="67">
        <v>0.8</v>
      </c>
      <c r="AF36" s="67">
        <v>0.8</v>
      </c>
      <c r="AG36" s="67">
        <v>0.8</v>
      </c>
      <c r="AH36" s="68">
        <f t="shared" ref="AH36:AH37" si="29">AVERAGE(V36:AG36)</f>
        <v>0.8</v>
      </c>
      <c r="AI36" s="49"/>
      <c r="AJ36" s="49"/>
    </row>
    <row r="37" ht="14.25" customHeight="1" outlineLevel="1">
      <c r="A37" s="28" t="s">
        <v>80</v>
      </c>
      <c r="B37" s="69">
        <v>0.0015</v>
      </c>
      <c r="C37" s="69">
        <v>0.0015</v>
      </c>
      <c r="D37" s="69">
        <v>0.0015</v>
      </c>
      <c r="E37" s="69">
        <v>0.0015</v>
      </c>
      <c r="F37" s="69">
        <v>0.0015</v>
      </c>
      <c r="G37" s="69">
        <v>0.0015</v>
      </c>
      <c r="H37" s="70">
        <f t="shared" si="27"/>
        <v>0.0015</v>
      </c>
      <c r="I37" s="69">
        <v>0.0015</v>
      </c>
      <c r="J37" s="69">
        <v>0.0015</v>
      </c>
      <c r="K37" s="69">
        <v>0.0015</v>
      </c>
      <c r="L37" s="69">
        <v>0.0015</v>
      </c>
      <c r="M37" s="69">
        <v>0.0015</v>
      </c>
      <c r="N37" s="69">
        <v>0.0015</v>
      </c>
      <c r="O37" s="69">
        <v>0.0015</v>
      </c>
      <c r="P37" s="69">
        <v>0.0015</v>
      </c>
      <c r="Q37" s="69">
        <v>0.002</v>
      </c>
      <c r="R37" s="69">
        <v>0.002</v>
      </c>
      <c r="S37" s="69">
        <v>0.002</v>
      </c>
      <c r="T37" s="69">
        <v>0.002</v>
      </c>
      <c r="U37" s="70">
        <f t="shared" si="28"/>
        <v>0.001666666667</v>
      </c>
      <c r="V37" s="69">
        <v>0.002</v>
      </c>
      <c r="W37" s="69">
        <v>0.002</v>
      </c>
      <c r="X37" s="69">
        <v>0.002</v>
      </c>
      <c r="Y37" s="69">
        <v>0.002</v>
      </c>
      <c r="Z37" s="69">
        <v>0.002</v>
      </c>
      <c r="AA37" s="69">
        <v>0.002</v>
      </c>
      <c r="AB37" s="69">
        <v>0.002</v>
      </c>
      <c r="AC37" s="69">
        <v>0.002</v>
      </c>
      <c r="AD37" s="69">
        <v>0.002</v>
      </c>
      <c r="AE37" s="69">
        <v>0.002</v>
      </c>
      <c r="AF37" s="69">
        <v>0.002</v>
      </c>
      <c r="AG37" s="69">
        <v>0.002</v>
      </c>
      <c r="AH37" s="70">
        <f t="shared" si="29"/>
        <v>0.002</v>
      </c>
      <c r="AI37" s="49"/>
      <c r="AJ37" s="49"/>
    </row>
    <row r="38" ht="14.25" customHeight="1" outlineLevel="1">
      <c r="A38" s="57" t="s">
        <v>81</v>
      </c>
      <c r="B38" s="18">
        <f t="shared" ref="B38:G38" si="30">((B36*B35)/(B37*1000))</f>
        <v>0</v>
      </c>
      <c r="C38" s="18">
        <f t="shared" si="30"/>
        <v>0</v>
      </c>
      <c r="D38" s="18">
        <f t="shared" si="30"/>
        <v>0</v>
      </c>
      <c r="E38" s="18">
        <f t="shared" si="30"/>
        <v>0</v>
      </c>
      <c r="F38" s="18">
        <f t="shared" si="30"/>
        <v>0</v>
      </c>
      <c r="G38" s="18">
        <f t="shared" si="30"/>
        <v>0</v>
      </c>
      <c r="H38" s="19">
        <f>SUM(B38:G38)</f>
        <v>0</v>
      </c>
      <c r="I38" s="18">
        <f t="shared" ref="I38:T38" si="31">((I36*I35)/(I37*1000))</f>
        <v>0</v>
      </c>
      <c r="J38" s="18">
        <f t="shared" si="31"/>
        <v>0</v>
      </c>
      <c r="K38" s="18">
        <f t="shared" si="31"/>
        <v>2391.822222</v>
      </c>
      <c r="L38" s="18">
        <f t="shared" si="31"/>
        <v>2642.666667</v>
      </c>
      <c r="M38" s="18">
        <f t="shared" si="31"/>
        <v>3069</v>
      </c>
      <c r="N38" s="18">
        <f t="shared" si="31"/>
        <v>2357.776</v>
      </c>
      <c r="O38" s="18">
        <f t="shared" si="31"/>
        <v>2695.264</v>
      </c>
      <c r="P38" s="18">
        <f t="shared" si="31"/>
        <v>2937.312</v>
      </c>
      <c r="Q38" s="18">
        <f t="shared" si="31"/>
        <v>3845.4</v>
      </c>
      <c r="R38" s="18">
        <f t="shared" si="31"/>
        <v>4274.9</v>
      </c>
      <c r="S38" s="18">
        <f t="shared" si="31"/>
        <v>4354.2</v>
      </c>
      <c r="T38" s="18">
        <f t="shared" si="31"/>
        <v>4723.315</v>
      </c>
      <c r="U38" s="19">
        <f>SUM(I38:T38)</f>
        <v>33291.65589</v>
      </c>
      <c r="V38" s="18">
        <f t="shared" ref="V38:AG38" si="32">((V36*V35)/(V37*1000))</f>
        <v>3888.72</v>
      </c>
      <c r="W38" s="18">
        <f t="shared" si="32"/>
        <v>3869.064</v>
      </c>
      <c r="X38" s="18">
        <f t="shared" si="32"/>
        <v>4253.2</v>
      </c>
      <c r="Y38" s="18">
        <f t="shared" si="32"/>
        <v>3837.68</v>
      </c>
      <c r="Z38" s="18">
        <f t="shared" si="32"/>
        <v>4244.52</v>
      </c>
      <c r="AA38" s="18">
        <f t="shared" si="32"/>
        <v>4103.4</v>
      </c>
      <c r="AB38" s="18">
        <f t="shared" si="32"/>
        <v>4235.84</v>
      </c>
      <c r="AC38" s="18">
        <f t="shared" si="32"/>
        <v>4095</v>
      </c>
      <c r="AD38" s="18">
        <f t="shared" si="32"/>
        <v>4227.16</v>
      </c>
      <c r="AE38" s="18">
        <f t="shared" si="32"/>
        <v>4222.82</v>
      </c>
      <c r="AF38" s="18">
        <f t="shared" si="32"/>
        <v>4082.4</v>
      </c>
      <c r="AG38" s="18">
        <f t="shared" si="32"/>
        <v>4214.14</v>
      </c>
      <c r="AH38" s="19">
        <f>SUM(V38:AG38)</f>
        <v>49273.944</v>
      </c>
      <c r="AI38" s="49"/>
      <c r="AJ38" s="49"/>
    </row>
    <row r="39" ht="14.25" customHeight="1" outlineLevel="1">
      <c r="A39" s="28" t="s">
        <v>82</v>
      </c>
      <c r="B39" s="65">
        <v>0.3</v>
      </c>
      <c r="C39" s="65">
        <v>0.3</v>
      </c>
      <c r="D39" s="65">
        <v>0.3</v>
      </c>
      <c r="E39" s="65">
        <v>0.3</v>
      </c>
      <c r="F39" s="65">
        <v>0.3</v>
      </c>
      <c r="G39" s="65">
        <v>0.3</v>
      </c>
      <c r="H39" s="66">
        <f>AVERAGE(B39:G39)</f>
        <v>0.3</v>
      </c>
      <c r="I39" s="65">
        <v>0.3</v>
      </c>
      <c r="J39" s="65">
        <v>0.3</v>
      </c>
      <c r="K39" s="65">
        <v>0.3</v>
      </c>
      <c r="L39" s="65">
        <v>0.3</v>
      </c>
      <c r="M39" s="65">
        <v>0.3</v>
      </c>
      <c r="N39" s="65">
        <v>0.3</v>
      </c>
      <c r="O39" s="65">
        <v>0.3</v>
      </c>
      <c r="P39" s="65">
        <v>0.3</v>
      </c>
      <c r="Q39" s="65">
        <v>0.3</v>
      </c>
      <c r="R39" s="65">
        <v>0.3</v>
      </c>
      <c r="S39" s="65">
        <v>0.3</v>
      </c>
      <c r="T39" s="65">
        <v>0.3</v>
      </c>
      <c r="U39" s="66">
        <f>AVERAGE(I39:T39)</f>
        <v>0.3</v>
      </c>
      <c r="V39" s="65">
        <v>0.3</v>
      </c>
      <c r="W39" s="65">
        <v>0.3</v>
      </c>
      <c r="X39" s="65">
        <v>0.3</v>
      </c>
      <c r="Y39" s="65">
        <v>0.3</v>
      </c>
      <c r="Z39" s="65">
        <v>0.3</v>
      </c>
      <c r="AA39" s="65">
        <v>0.3</v>
      </c>
      <c r="AB39" s="65">
        <v>0.3</v>
      </c>
      <c r="AC39" s="65">
        <v>0.3</v>
      </c>
      <c r="AD39" s="65">
        <v>0.3</v>
      </c>
      <c r="AE39" s="65">
        <v>0.3</v>
      </c>
      <c r="AF39" s="65">
        <v>0.3</v>
      </c>
      <c r="AG39" s="65">
        <v>0.3</v>
      </c>
      <c r="AH39" s="66">
        <f>AVERAGE(V39:AG39)</f>
        <v>0.3</v>
      </c>
      <c r="AI39" s="49"/>
      <c r="AJ39" s="49"/>
    </row>
    <row r="40" ht="14.25" customHeight="1" outlineLevel="1">
      <c r="A40" s="28" t="s">
        <v>83</v>
      </c>
      <c r="B40" s="18">
        <f t="shared" ref="B40:G40" si="33">B38*B39</f>
        <v>0</v>
      </c>
      <c r="C40" s="18">
        <f t="shared" si="33"/>
        <v>0</v>
      </c>
      <c r="D40" s="18">
        <f t="shared" si="33"/>
        <v>0</v>
      </c>
      <c r="E40" s="18">
        <f t="shared" si="33"/>
        <v>0</v>
      </c>
      <c r="F40" s="18">
        <f t="shared" si="33"/>
        <v>0</v>
      </c>
      <c r="G40" s="18">
        <f t="shared" si="33"/>
        <v>0</v>
      </c>
      <c r="H40" s="19">
        <f>SUM(B40:G40)</f>
        <v>0</v>
      </c>
      <c r="I40" s="18">
        <f t="shared" ref="I40:T40" si="34">I38*I39</f>
        <v>0</v>
      </c>
      <c r="J40" s="18">
        <f t="shared" si="34"/>
        <v>0</v>
      </c>
      <c r="K40" s="18">
        <f t="shared" si="34"/>
        <v>717.5466667</v>
      </c>
      <c r="L40" s="18">
        <f t="shared" si="34"/>
        <v>792.8</v>
      </c>
      <c r="M40" s="18">
        <f t="shared" si="34"/>
        <v>920.7</v>
      </c>
      <c r="N40" s="18">
        <f t="shared" si="34"/>
        <v>707.3328</v>
      </c>
      <c r="O40" s="18">
        <f t="shared" si="34"/>
        <v>808.5792</v>
      </c>
      <c r="P40" s="18">
        <f t="shared" si="34"/>
        <v>881.1936</v>
      </c>
      <c r="Q40" s="18">
        <f t="shared" si="34"/>
        <v>1153.62</v>
      </c>
      <c r="R40" s="18">
        <f t="shared" si="34"/>
        <v>1282.47</v>
      </c>
      <c r="S40" s="18">
        <f t="shared" si="34"/>
        <v>1306.26</v>
      </c>
      <c r="T40" s="18">
        <f t="shared" si="34"/>
        <v>1416.9945</v>
      </c>
      <c r="U40" s="19">
        <f>SUM(I40:T40)</f>
        <v>9987.496767</v>
      </c>
      <c r="V40" s="18">
        <f t="shared" ref="V40:AG40" si="35">V38*V39</f>
        <v>1166.616</v>
      </c>
      <c r="W40" s="18">
        <f t="shared" si="35"/>
        <v>1160.7192</v>
      </c>
      <c r="X40" s="18">
        <f t="shared" si="35"/>
        <v>1275.96</v>
      </c>
      <c r="Y40" s="18">
        <f t="shared" si="35"/>
        <v>1151.304</v>
      </c>
      <c r="Z40" s="18">
        <f t="shared" si="35"/>
        <v>1273.356</v>
      </c>
      <c r="AA40" s="18">
        <f t="shared" si="35"/>
        <v>1231.02</v>
      </c>
      <c r="AB40" s="18">
        <f t="shared" si="35"/>
        <v>1270.752</v>
      </c>
      <c r="AC40" s="18">
        <f t="shared" si="35"/>
        <v>1228.5</v>
      </c>
      <c r="AD40" s="18">
        <f t="shared" si="35"/>
        <v>1268.148</v>
      </c>
      <c r="AE40" s="18">
        <f t="shared" si="35"/>
        <v>1266.846</v>
      </c>
      <c r="AF40" s="18">
        <f t="shared" si="35"/>
        <v>1224.72</v>
      </c>
      <c r="AG40" s="18">
        <f t="shared" si="35"/>
        <v>1264.242</v>
      </c>
      <c r="AH40" s="19">
        <f>SUM(V40:AG40)</f>
        <v>14782.1832</v>
      </c>
      <c r="AI40" s="49"/>
      <c r="AJ40" s="49"/>
    </row>
    <row r="41" ht="14.25" customHeight="1" outlineLevel="1">
      <c r="A41" s="25" t="s">
        <v>84</v>
      </c>
      <c r="B41" s="26">
        <f t="shared" ref="B41:AH41" si="36">SUM(B38,B40)</f>
        <v>0</v>
      </c>
      <c r="C41" s="26">
        <f t="shared" si="36"/>
        <v>0</v>
      </c>
      <c r="D41" s="26">
        <f t="shared" si="36"/>
        <v>0</v>
      </c>
      <c r="E41" s="26">
        <f t="shared" si="36"/>
        <v>0</v>
      </c>
      <c r="F41" s="26">
        <f t="shared" si="36"/>
        <v>0</v>
      </c>
      <c r="G41" s="26">
        <f t="shared" si="36"/>
        <v>0</v>
      </c>
      <c r="H41" s="27">
        <f t="shared" si="36"/>
        <v>0</v>
      </c>
      <c r="I41" s="26">
        <f t="shared" si="36"/>
        <v>0</v>
      </c>
      <c r="J41" s="26">
        <f t="shared" si="36"/>
        <v>0</v>
      </c>
      <c r="K41" s="26">
        <f t="shared" si="36"/>
        <v>3109.368889</v>
      </c>
      <c r="L41" s="26">
        <f t="shared" si="36"/>
        <v>3435.466667</v>
      </c>
      <c r="M41" s="26">
        <f t="shared" si="36"/>
        <v>3989.7</v>
      </c>
      <c r="N41" s="26">
        <f t="shared" si="36"/>
        <v>3065.1088</v>
      </c>
      <c r="O41" s="26">
        <f t="shared" si="36"/>
        <v>3503.8432</v>
      </c>
      <c r="P41" s="26">
        <f t="shared" si="36"/>
        <v>3818.5056</v>
      </c>
      <c r="Q41" s="26">
        <f t="shared" si="36"/>
        <v>4999.02</v>
      </c>
      <c r="R41" s="26">
        <f t="shared" si="36"/>
        <v>5557.37</v>
      </c>
      <c r="S41" s="26">
        <f t="shared" si="36"/>
        <v>5660.46</v>
      </c>
      <c r="T41" s="26">
        <f t="shared" si="36"/>
        <v>6140.3095</v>
      </c>
      <c r="U41" s="27">
        <f t="shared" si="36"/>
        <v>43279.15266</v>
      </c>
      <c r="V41" s="26">
        <f t="shared" si="36"/>
        <v>5055.336</v>
      </c>
      <c r="W41" s="26">
        <f t="shared" si="36"/>
        <v>5029.7832</v>
      </c>
      <c r="X41" s="26">
        <f t="shared" si="36"/>
        <v>5529.16</v>
      </c>
      <c r="Y41" s="26">
        <f t="shared" si="36"/>
        <v>4988.984</v>
      </c>
      <c r="Z41" s="26">
        <f t="shared" si="36"/>
        <v>5517.876</v>
      </c>
      <c r="AA41" s="26">
        <f t="shared" si="36"/>
        <v>5334.42</v>
      </c>
      <c r="AB41" s="26">
        <f t="shared" si="36"/>
        <v>5506.592</v>
      </c>
      <c r="AC41" s="26">
        <f t="shared" si="36"/>
        <v>5323.5</v>
      </c>
      <c r="AD41" s="26">
        <f t="shared" si="36"/>
        <v>5495.308</v>
      </c>
      <c r="AE41" s="26">
        <f t="shared" si="36"/>
        <v>5489.666</v>
      </c>
      <c r="AF41" s="26">
        <f t="shared" si="36"/>
        <v>5307.12</v>
      </c>
      <c r="AG41" s="26">
        <f t="shared" si="36"/>
        <v>5478.382</v>
      </c>
      <c r="AH41" s="27">
        <f t="shared" si="36"/>
        <v>64056.1272</v>
      </c>
      <c r="AI41" s="64"/>
      <c r="AJ41" s="64"/>
    </row>
    <row r="42" ht="14.25" customHeight="1" outlineLevel="1">
      <c r="A42" s="28" t="s">
        <v>70</v>
      </c>
      <c r="B42" s="18">
        <f t="shared" ref="B42:AH42" si="37">IFERROR(B41/(B12*#REF!),0)</f>
        <v>0</v>
      </c>
      <c r="C42" s="18">
        <f t="shared" si="37"/>
        <v>0</v>
      </c>
      <c r="D42" s="18">
        <f t="shared" si="37"/>
        <v>0</v>
      </c>
      <c r="E42" s="18">
        <f t="shared" si="37"/>
        <v>0</v>
      </c>
      <c r="F42" s="18">
        <f t="shared" si="37"/>
        <v>0</v>
      </c>
      <c r="G42" s="18">
        <f t="shared" si="37"/>
        <v>0</v>
      </c>
      <c r="H42" s="19">
        <f t="shared" si="37"/>
        <v>0</v>
      </c>
      <c r="I42" s="18">
        <f t="shared" si="37"/>
        <v>0</v>
      </c>
      <c r="J42" s="18">
        <f t="shared" si="37"/>
        <v>0</v>
      </c>
      <c r="K42" s="18">
        <f t="shared" si="37"/>
        <v>0</v>
      </c>
      <c r="L42" s="18">
        <f t="shared" si="37"/>
        <v>0</v>
      </c>
      <c r="M42" s="18">
        <f t="shared" si="37"/>
        <v>0</v>
      </c>
      <c r="N42" s="18">
        <f t="shared" si="37"/>
        <v>0</v>
      </c>
      <c r="O42" s="18">
        <f t="shared" si="37"/>
        <v>0</v>
      </c>
      <c r="P42" s="18">
        <f t="shared" si="37"/>
        <v>0</v>
      </c>
      <c r="Q42" s="18">
        <f t="shared" si="37"/>
        <v>0</v>
      </c>
      <c r="R42" s="18">
        <f t="shared" si="37"/>
        <v>0</v>
      </c>
      <c r="S42" s="18">
        <f t="shared" si="37"/>
        <v>0</v>
      </c>
      <c r="T42" s="18">
        <f t="shared" si="37"/>
        <v>0</v>
      </c>
      <c r="U42" s="19">
        <f t="shared" si="37"/>
        <v>0</v>
      </c>
      <c r="V42" s="18">
        <f t="shared" si="37"/>
        <v>0</v>
      </c>
      <c r="W42" s="18">
        <f t="shared" si="37"/>
        <v>0</v>
      </c>
      <c r="X42" s="18">
        <f t="shared" si="37"/>
        <v>0</v>
      </c>
      <c r="Y42" s="18">
        <f t="shared" si="37"/>
        <v>0</v>
      </c>
      <c r="Z42" s="18">
        <f t="shared" si="37"/>
        <v>0</v>
      </c>
      <c r="AA42" s="18">
        <f t="shared" si="37"/>
        <v>0</v>
      </c>
      <c r="AB42" s="18">
        <f t="shared" si="37"/>
        <v>0</v>
      </c>
      <c r="AC42" s="18">
        <f t="shared" si="37"/>
        <v>0</v>
      </c>
      <c r="AD42" s="18">
        <f t="shared" si="37"/>
        <v>0</v>
      </c>
      <c r="AE42" s="18">
        <f t="shared" si="37"/>
        <v>0</v>
      </c>
      <c r="AF42" s="18">
        <f t="shared" si="37"/>
        <v>0</v>
      </c>
      <c r="AG42" s="18">
        <f t="shared" si="37"/>
        <v>0</v>
      </c>
      <c r="AH42" s="19">
        <f t="shared" si="37"/>
        <v>0</v>
      </c>
      <c r="AI42" s="49"/>
      <c r="AJ42" s="49"/>
    </row>
    <row r="43" ht="26.25" customHeight="1" outlineLevel="1">
      <c r="A43" s="6"/>
      <c r="B43" s="7"/>
      <c r="C43" s="7"/>
      <c r="D43" s="7"/>
      <c r="E43" s="7"/>
      <c r="F43" s="7"/>
      <c r="G43" s="7"/>
      <c r="H43" s="4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46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46"/>
      <c r="AI43" s="49"/>
      <c r="AJ43" s="49"/>
    </row>
    <row r="44" ht="18.75" customHeight="1" outlineLevel="1">
      <c r="A44" s="59" t="s">
        <v>85</v>
      </c>
      <c r="B44" s="10"/>
      <c r="C44" s="10"/>
      <c r="D44" s="10"/>
      <c r="E44" s="10"/>
      <c r="F44" s="10"/>
      <c r="G44" s="10"/>
      <c r="H44" s="11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1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1"/>
      <c r="AI44" s="49"/>
      <c r="AJ44" s="49"/>
    </row>
    <row r="45" ht="14.25" customHeight="1" outlineLevel="1">
      <c r="A45" s="47" t="s">
        <v>86</v>
      </c>
      <c r="B45" s="60"/>
      <c r="C45" s="60"/>
      <c r="D45" s="60"/>
      <c r="E45" s="60"/>
      <c r="F45" s="60"/>
      <c r="G45" s="60"/>
      <c r="H45" s="61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1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1"/>
      <c r="AI45" s="49"/>
      <c r="AJ45" s="49"/>
    </row>
    <row r="46" ht="14.25" customHeight="1" outlineLevel="1">
      <c r="A46" s="28" t="s">
        <v>87</v>
      </c>
      <c r="B46" s="7">
        <f>B10*'Facturación'!B24</f>
        <v>0</v>
      </c>
      <c r="C46" s="7">
        <f>C10*'Facturación'!C24</f>
        <v>0</v>
      </c>
      <c r="D46" s="7">
        <f>D10*'Facturación'!D24</f>
        <v>0</v>
      </c>
      <c r="E46" s="7">
        <f>E10*'Facturación'!E24</f>
        <v>0</v>
      </c>
      <c r="F46" s="7">
        <f>F10*'Facturación'!F24</f>
        <v>0</v>
      </c>
      <c r="G46" s="7">
        <f>G10*'Facturación'!G24</f>
        <v>0</v>
      </c>
      <c r="H46" s="8">
        <f>H10*'Facturación'!H24</f>
        <v>0</v>
      </c>
      <c r="I46" s="7">
        <f>I10*'Facturación'!I24</f>
        <v>0</v>
      </c>
      <c r="J46" s="7">
        <f>J10*'Facturación'!J24</f>
        <v>0</v>
      </c>
      <c r="K46" s="7">
        <f>K10*'Facturación'!K24</f>
        <v>0</v>
      </c>
      <c r="L46" s="7">
        <f>L10*'Facturación'!L24</f>
        <v>0</v>
      </c>
      <c r="M46" s="7">
        <f>M10*'Facturación'!M24</f>
        <v>0</v>
      </c>
      <c r="N46" s="7">
        <f>N10*'Facturación'!N24</f>
        <v>59.6</v>
      </c>
      <c r="O46" s="7">
        <f>O10*'Facturación'!O24</f>
        <v>68.2</v>
      </c>
      <c r="P46" s="7">
        <f>P10*'Facturación'!P24</f>
        <v>74.4</v>
      </c>
      <c r="Q46" s="7">
        <f>Q10*'Facturación'!Q24</f>
        <v>78</v>
      </c>
      <c r="R46" s="7">
        <f>R10*'Facturación'!R24</f>
        <v>86.8</v>
      </c>
      <c r="S46" s="7">
        <f>S10*'Facturación'!S24</f>
        <v>88.5</v>
      </c>
      <c r="T46" s="7">
        <f>T10*'Facturación'!T24</f>
        <v>96.1</v>
      </c>
      <c r="U46" s="8">
        <f>U10*'Facturación'!U24</f>
        <v>445.3166667</v>
      </c>
      <c r="V46" s="7">
        <f>V10*'Facturación'!V24</f>
        <v>99</v>
      </c>
      <c r="W46" s="7">
        <f>W10*'Facturación'!W24</f>
        <v>98.6</v>
      </c>
      <c r="X46" s="7">
        <f>X10*'Facturación'!X24</f>
        <v>108.5</v>
      </c>
      <c r="Y46" s="7">
        <f>Y10*'Facturación'!Y24</f>
        <v>98</v>
      </c>
      <c r="Z46" s="7">
        <f>Z10*'Facturación'!Z24</f>
        <v>108.5</v>
      </c>
      <c r="AA46" s="7">
        <f>AA10*'Facturación'!AA24</f>
        <v>210</v>
      </c>
      <c r="AB46" s="7">
        <f>AB10*'Facturación'!AB24</f>
        <v>217</v>
      </c>
      <c r="AC46" s="7">
        <f>AC10*'Facturación'!AC24</f>
        <v>210</v>
      </c>
      <c r="AD46" s="7">
        <f>AD10*'Facturación'!AD24</f>
        <v>217</v>
      </c>
      <c r="AE46" s="7">
        <f>AE10*'Facturación'!AE24</f>
        <v>217</v>
      </c>
      <c r="AF46" s="7">
        <f>AF10*'Facturación'!AF24</f>
        <v>210</v>
      </c>
      <c r="AG46" s="7">
        <f>AG10*'Facturación'!AG24</f>
        <v>217</v>
      </c>
      <c r="AH46" s="8">
        <f>AH10*'Facturación'!AH24</f>
        <v>1997.533333</v>
      </c>
      <c r="AI46" s="49"/>
      <c r="AJ46" s="49"/>
    </row>
    <row r="47" ht="14.25" customHeight="1" outlineLevel="1">
      <c r="A47" s="28" t="s">
        <v>88</v>
      </c>
      <c r="B47" s="71">
        <v>5000.0</v>
      </c>
      <c r="C47" s="71">
        <v>0.0</v>
      </c>
      <c r="D47" s="71">
        <v>0.0</v>
      </c>
      <c r="E47" s="71">
        <v>500.0</v>
      </c>
      <c r="F47" s="71">
        <v>500.0</v>
      </c>
      <c r="G47" s="71">
        <v>500.0</v>
      </c>
      <c r="H47" s="19">
        <f t="shared" ref="H47:H48" si="38">SUM(B47:G47)</f>
        <v>6500</v>
      </c>
      <c r="I47" s="71">
        <v>500.0</v>
      </c>
      <c r="J47" s="71">
        <v>500.0</v>
      </c>
      <c r="K47" s="71">
        <v>500.0</v>
      </c>
      <c r="L47" s="71">
        <v>500.0</v>
      </c>
      <c r="M47" s="71">
        <v>500.0</v>
      </c>
      <c r="N47" s="71">
        <v>500.0</v>
      </c>
      <c r="O47" s="71">
        <v>500.0</v>
      </c>
      <c r="P47" s="71">
        <v>500.0</v>
      </c>
      <c r="Q47" s="71">
        <v>500.0</v>
      </c>
      <c r="R47" s="71">
        <v>500.0</v>
      </c>
      <c r="S47" s="71">
        <v>500.0</v>
      </c>
      <c r="T47" s="71">
        <v>500.0</v>
      </c>
      <c r="U47" s="19">
        <f t="shared" ref="U47:U48" si="39">SUM(I47:T47)</f>
        <v>6000</v>
      </c>
      <c r="V47" s="71">
        <v>1000.0</v>
      </c>
      <c r="W47" s="71">
        <v>1000.0</v>
      </c>
      <c r="X47" s="71">
        <v>1000.0</v>
      </c>
      <c r="Y47" s="71">
        <v>1000.0</v>
      </c>
      <c r="Z47" s="71">
        <v>1000.0</v>
      </c>
      <c r="AA47" s="71">
        <v>1000.0</v>
      </c>
      <c r="AB47" s="71">
        <v>1000.0</v>
      </c>
      <c r="AC47" s="71">
        <v>1000.0</v>
      </c>
      <c r="AD47" s="71">
        <v>1000.0</v>
      </c>
      <c r="AE47" s="71">
        <v>1000.0</v>
      </c>
      <c r="AF47" s="71">
        <v>1000.0</v>
      </c>
      <c r="AG47" s="71">
        <v>1000.0</v>
      </c>
      <c r="AH47" s="19">
        <f t="shared" ref="AH47:AH48" si="40">SUM(V47:AG47)</f>
        <v>12000</v>
      </c>
      <c r="AI47" s="49"/>
      <c r="AJ47" s="49"/>
    </row>
    <row r="48" ht="14.25" customHeight="1" outlineLevel="1">
      <c r="A48" s="28" t="s">
        <v>89</v>
      </c>
      <c r="B48" s="37">
        <v>3000.0</v>
      </c>
      <c r="C48" s="37">
        <v>3000.0</v>
      </c>
      <c r="D48" s="37">
        <v>3000.0</v>
      </c>
      <c r="E48" s="37">
        <v>500.0</v>
      </c>
      <c r="F48" s="37">
        <v>500.0</v>
      </c>
      <c r="G48" s="37">
        <v>500.0</v>
      </c>
      <c r="H48" s="19">
        <f t="shared" si="38"/>
        <v>10500</v>
      </c>
      <c r="I48" s="37">
        <v>500.0</v>
      </c>
      <c r="J48" s="37">
        <v>500.0</v>
      </c>
      <c r="K48" s="37">
        <v>500.0</v>
      </c>
      <c r="L48" s="37">
        <v>500.0</v>
      </c>
      <c r="M48" s="37">
        <v>500.0</v>
      </c>
      <c r="N48" s="37">
        <v>500.0</v>
      </c>
      <c r="O48" s="37">
        <v>500.0</v>
      </c>
      <c r="P48" s="37">
        <v>500.0</v>
      </c>
      <c r="Q48" s="37">
        <v>500.0</v>
      </c>
      <c r="R48" s="37">
        <v>500.0</v>
      </c>
      <c r="S48" s="37">
        <v>500.0</v>
      </c>
      <c r="T48" s="37">
        <v>500.0</v>
      </c>
      <c r="U48" s="19">
        <f t="shared" si="39"/>
        <v>6000</v>
      </c>
      <c r="V48" s="37">
        <v>1000.0</v>
      </c>
      <c r="W48" s="37">
        <v>1000.0</v>
      </c>
      <c r="X48" s="37">
        <v>1000.0</v>
      </c>
      <c r="Y48" s="37">
        <v>1000.0</v>
      </c>
      <c r="Z48" s="37">
        <v>1000.0</v>
      </c>
      <c r="AA48" s="37">
        <v>1000.0</v>
      </c>
      <c r="AB48" s="37">
        <v>1000.0</v>
      </c>
      <c r="AC48" s="37">
        <v>1000.0</v>
      </c>
      <c r="AD48" s="37">
        <v>1000.0</v>
      </c>
      <c r="AE48" s="37">
        <v>1000.0</v>
      </c>
      <c r="AF48" s="37">
        <v>1000.0</v>
      </c>
      <c r="AG48" s="37">
        <v>1000.0</v>
      </c>
      <c r="AH48" s="19">
        <f t="shared" si="40"/>
        <v>12000</v>
      </c>
      <c r="AI48" s="49"/>
      <c r="AJ48" s="72"/>
    </row>
    <row r="49" ht="14.25" customHeight="1" outlineLevel="1">
      <c r="A49" s="25" t="s">
        <v>90</v>
      </c>
      <c r="B49" s="26">
        <f t="shared" ref="B49:AH49" si="41">SUM(B47:B48)</f>
        <v>8000</v>
      </c>
      <c r="C49" s="26">
        <f t="shared" si="41"/>
        <v>3000</v>
      </c>
      <c r="D49" s="26">
        <f t="shared" si="41"/>
        <v>3000</v>
      </c>
      <c r="E49" s="26">
        <f t="shared" si="41"/>
        <v>1000</v>
      </c>
      <c r="F49" s="26">
        <f t="shared" si="41"/>
        <v>1000</v>
      </c>
      <c r="G49" s="26">
        <f t="shared" si="41"/>
        <v>1000</v>
      </c>
      <c r="H49" s="27">
        <f t="shared" si="41"/>
        <v>17000</v>
      </c>
      <c r="I49" s="26">
        <f t="shared" si="41"/>
        <v>1000</v>
      </c>
      <c r="J49" s="26">
        <f t="shared" si="41"/>
        <v>1000</v>
      </c>
      <c r="K49" s="26">
        <f t="shared" si="41"/>
        <v>1000</v>
      </c>
      <c r="L49" s="26">
        <f t="shared" si="41"/>
        <v>1000</v>
      </c>
      <c r="M49" s="26">
        <f t="shared" si="41"/>
        <v>1000</v>
      </c>
      <c r="N49" s="26">
        <f t="shared" si="41"/>
        <v>1000</v>
      </c>
      <c r="O49" s="26">
        <f t="shared" si="41"/>
        <v>1000</v>
      </c>
      <c r="P49" s="26">
        <f t="shared" si="41"/>
        <v>1000</v>
      </c>
      <c r="Q49" s="26">
        <f t="shared" si="41"/>
        <v>1000</v>
      </c>
      <c r="R49" s="26">
        <f t="shared" si="41"/>
        <v>1000</v>
      </c>
      <c r="S49" s="26">
        <f t="shared" si="41"/>
        <v>1000</v>
      </c>
      <c r="T49" s="26">
        <f t="shared" si="41"/>
        <v>1000</v>
      </c>
      <c r="U49" s="27">
        <f t="shared" si="41"/>
        <v>12000</v>
      </c>
      <c r="V49" s="26">
        <f t="shared" si="41"/>
        <v>2000</v>
      </c>
      <c r="W49" s="26">
        <f t="shared" si="41"/>
        <v>2000</v>
      </c>
      <c r="X49" s="26">
        <f t="shared" si="41"/>
        <v>2000</v>
      </c>
      <c r="Y49" s="26">
        <f t="shared" si="41"/>
        <v>2000</v>
      </c>
      <c r="Z49" s="26">
        <f t="shared" si="41"/>
        <v>2000</v>
      </c>
      <c r="AA49" s="26">
        <f t="shared" si="41"/>
        <v>2000</v>
      </c>
      <c r="AB49" s="26">
        <f t="shared" si="41"/>
        <v>2000</v>
      </c>
      <c r="AC49" s="26">
        <f t="shared" si="41"/>
        <v>2000</v>
      </c>
      <c r="AD49" s="26">
        <f t="shared" si="41"/>
        <v>2000</v>
      </c>
      <c r="AE49" s="26">
        <f t="shared" si="41"/>
        <v>2000</v>
      </c>
      <c r="AF49" s="26">
        <f t="shared" si="41"/>
        <v>2000</v>
      </c>
      <c r="AG49" s="26">
        <f t="shared" si="41"/>
        <v>2000</v>
      </c>
      <c r="AH49" s="27">
        <f t="shared" si="41"/>
        <v>24000</v>
      </c>
      <c r="AI49" s="64"/>
      <c r="AJ49" s="64"/>
    </row>
    <row r="50" ht="14.25" customHeight="1" outlineLevel="1">
      <c r="A50" s="28" t="s">
        <v>91</v>
      </c>
      <c r="B50" s="18">
        <f t="shared" ref="B50:AH50" si="42">IFERROR(B$49/B$46,0)</f>
        <v>0</v>
      </c>
      <c r="C50" s="18">
        <f t="shared" si="42"/>
        <v>0</v>
      </c>
      <c r="D50" s="18">
        <f t="shared" si="42"/>
        <v>0</v>
      </c>
      <c r="E50" s="18">
        <f t="shared" si="42"/>
        <v>0</v>
      </c>
      <c r="F50" s="18">
        <f t="shared" si="42"/>
        <v>0</v>
      </c>
      <c r="G50" s="18">
        <f t="shared" si="42"/>
        <v>0</v>
      </c>
      <c r="H50" s="19">
        <f t="shared" si="42"/>
        <v>0</v>
      </c>
      <c r="I50" s="18">
        <f t="shared" si="42"/>
        <v>0</v>
      </c>
      <c r="J50" s="18">
        <f t="shared" si="42"/>
        <v>0</v>
      </c>
      <c r="K50" s="18">
        <f t="shared" si="42"/>
        <v>0</v>
      </c>
      <c r="L50" s="18">
        <f t="shared" si="42"/>
        <v>0</v>
      </c>
      <c r="M50" s="18">
        <f t="shared" si="42"/>
        <v>0</v>
      </c>
      <c r="N50" s="18">
        <f t="shared" si="42"/>
        <v>16.77852349</v>
      </c>
      <c r="O50" s="18">
        <f t="shared" si="42"/>
        <v>14.6627566</v>
      </c>
      <c r="P50" s="18">
        <f t="shared" si="42"/>
        <v>13.44086022</v>
      </c>
      <c r="Q50" s="18">
        <f t="shared" si="42"/>
        <v>12.82051282</v>
      </c>
      <c r="R50" s="18">
        <f t="shared" si="42"/>
        <v>11.52073733</v>
      </c>
      <c r="S50" s="18">
        <f t="shared" si="42"/>
        <v>11.29943503</v>
      </c>
      <c r="T50" s="18">
        <f t="shared" si="42"/>
        <v>10.40582726</v>
      </c>
      <c r="U50" s="19">
        <f t="shared" si="42"/>
        <v>26.94711628</v>
      </c>
      <c r="V50" s="18">
        <f t="shared" si="42"/>
        <v>20.2020202</v>
      </c>
      <c r="W50" s="18">
        <f t="shared" si="42"/>
        <v>20.28397566</v>
      </c>
      <c r="X50" s="18">
        <f t="shared" si="42"/>
        <v>18.43317972</v>
      </c>
      <c r="Y50" s="18">
        <f t="shared" si="42"/>
        <v>20.40816327</v>
      </c>
      <c r="Z50" s="18">
        <f t="shared" si="42"/>
        <v>18.43317972</v>
      </c>
      <c r="AA50" s="18">
        <f t="shared" si="42"/>
        <v>9.523809524</v>
      </c>
      <c r="AB50" s="18">
        <f t="shared" si="42"/>
        <v>9.216589862</v>
      </c>
      <c r="AC50" s="18">
        <f t="shared" si="42"/>
        <v>9.523809524</v>
      </c>
      <c r="AD50" s="18">
        <f t="shared" si="42"/>
        <v>9.216589862</v>
      </c>
      <c r="AE50" s="18">
        <f t="shared" si="42"/>
        <v>9.216589862</v>
      </c>
      <c r="AF50" s="18">
        <f t="shared" si="42"/>
        <v>9.523809524</v>
      </c>
      <c r="AG50" s="18">
        <f t="shared" si="42"/>
        <v>9.216589862</v>
      </c>
      <c r="AH50" s="19">
        <f t="shared" si="42"/>
        <v>12.01481828</v>
      </c>
      <c r="AI50" s="49"/>
      <c r="AJ50" s="49"/>
    </row>
    <row r="51" ht="14.25" customHeight="1" outlineLevel="1">
      <c r="A51" s="28" t="s">
        <v>92</v>
      </c>
      <c r="B51" s="18">
        <f t="shared" ref="B51:AH51" si="43">IFERROR(B$49/B$46,0)</f>
        <v>0</v>
      </c>
      <c r="C51" s="18">
        <f t="shared" si="43"/>
        <v>0</v>
      </c>
      <c r="D51" s="18">
        <f t="shared" si="43"/>
        <v>0</v>
      </c>
      <c r="E51" s="18">
        <f t="shared" si="43"/>
        <v>0</v>
      </c>
      <c r="F51" s="18">
        <f t="shared" si="43"/>
        <v>0</v>
      </c>
      <c r="G51" s="18">
        <f t="shared" si="43"/>
        <v>0</v>
      </c>
      <c r="H51" s="19">
        <f t="shared" si="43"/>
        <v>0</v>
      </c>
      <c r="I51" s="18">
        <f t="shared" si="43"/>
        <v>0</v>
      </c>
      <c r="J51" s="18">
        <f t="shared" si="43"/>
        <v>0</v>
      </c>
      <c r="K51" s="18">
        <f t="shared" si="43"/>
        <v>0</v>
      </c>
      <c r="L51" s="18">
        <f t="shared" si="43"/>
        <v>0</v>
      </c>
      <c r="M51" s="18">
        <f t="shared" si="43"/>
        <v>0</v>
      </c>
      <c r="N51" s="18">
        <f t="shared" si="43"/>
        <v>16.77852349</v>
      </c>
      <c r="O51" s="18">
        <f t="shared" si="43"/>
        <v>14.6627566</v>
      </c>
      <c r="P51" s="18">
        <f t="shared" si="43"/>
        <v>13.44086022</v>
      </c>
      <c r="Q51" s="18">
        <f t="shared" si="43"/>
        <v>12.82051282</v>
      </c>
      <c r="R51" s="18">
        <f t="shared" si="43"/>
        <v>11.52073733</v>
      </c>
      <c r="S51" s="18">
        <f t="shared" si="43"/>
        <v>11.29943503</v>
      </c>
      <c r="T51" s="18">
        <f t="shared" si="43"/>
        <v>10.40582726</v>
      </c>
      <c r="U51" s="19">
        <f t="shared" si="43"/>
        <v>26.94711628</v>
      </c>
      <c r="V51" s="18">
        <f t="shared" si="43"/>
        <v>20.2020202</v>
      </c>
      <c r="W51" s="18">
        <f t="shared" si="43"/>
        <v>20.28397566</v>
      </c>
      <c r="X51" s="18">
        <f t="shared" si="43"/>
        <v>18.43317972</v>
      </c>
      <c r="Y51" s="18">
        <f t="shared" si="43"/>
        <v>20.40816327</v>
      </c>
      <c r="Z51" s="18">
        <f t="shared" si="43"/>
        <v>18.43317972</v>
      </c>
      <c r="AA51" s="18">
        <f t="shared" si="43"/>
        <v>9.523809524</v>
      </c>
      <c r="AB51" s="18">
        <f t="shared" si="43"/>
        <v>9.216589862</v>
      </c>
      <c r="AC51" s="18">
        <f t="shared" si="43"/>
        <v>9.523809524</v>
      </c>
      <c r="AD51" s="18">
        <f t="shared" si="43"/>
        <v>9.216589862</v>
      </c>
      <c r="AE51" s="18">
        <f t="shared" si="43"/>
        <v>9.216589862</v>
      </c>
      <c r="AF51" s="18">
        <f t="shared" si="43"/>
        <v>9.523809524</v>
      </c>
      <c r="AG51" s="18">
        <f t="shared" si="43"/>
        <v>9.216589862</v>
      </c>
      <c r="AH51" s="19">
        <f t="shared" si="43"/>
        <v>12.01481828</v>
      </c>
      <c r="AI51" s="49"/>
      <c r="AJ51" s="49"/>
    </row>
    <row r="52" ht="14.25" customHeight="1" outlineLevel="1">
      <c r="A52" s="6"/>
      <c r="B52" s="7"/>
      <c r="C52" s="7"/>
      <c r="D52" s="7"/>
      <c r="E52" s="7"/>
      <c r="F52" s="7"/>
      <c r="G52" s="7"/>
      <c r="H52" s="8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8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8"/>
      <c r="AI52" s="49"/>
      <c r="AJ52" s="49"/>
    </row>
    <row r="53" ht="14.25" customHeight="1" outlineLevel="1">
      <c r="A53" s="47" t="s">
        <v>29</v>
      </c>
      <c r="B53" s="60"/>
      <c r="C53" s="60"/>
      <c r="D53" s="60"/>
      <c r="E53" s="60"/>
      <c r="F53" s="60"/>
      <c r="G53" s="60"/>
      <c r="H53" s="61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1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1"/>
      <c r="AI53" s="49"/>
      <c r="AJ53" s="49"/>
    </row>
    <row r="54" ht="14.25" customHeight="1" outlineLevel="1">
      <c r="A54" s="28" t="s">
        <v>93</v>
      </c>
      <c r="B54" s="7">
        <f>'Facturación'!B24*B13</f>
        <v>0</v>
      </c>
      <c r="C54" s="7">
        <f>'Facturación'!C24*C13</f>
        <v>0</v>
      </c>
      <c r="D54" s="7">
        <f>'Facturación'!D24*D13</f>
        <v>63</v>
      </c>
      <c r="E54" s="7">
        <f>'Facturación'!E24*E13</f>
        <v>77.5</v>
      </c>
      <c r="F54" s="7">
        <f>'Facturación'!F24*F13</f>
        <v>78</v>
      </c>
      <c r="G54" s="7">
        <f>'Facturación'!G24*G13</f>
        <v>74.4</v>
      </c>
      <c r="H54" s="8">
        <f>'Facturación'!H24*H13</f>
        <v>142.35</v>
      </c>
      <c r="I54" s="7">
        <f>'Facturación'!I24*I13</f>
        <v>62</v>
      </c>
      <c r="J54" s="7">
        <f>'Facturación'!J24*J13</f>
        <v>33.6</v>
      </c>
      <c r="K54" s="7">
        <f>'Facturación'!K24*K13</f>
        <v>43.4</v>
      </c>
      <c r="L54" s="7">
        <f>'Facturación'!L24*L13</f>
        <v>48</v>
      </c>
      <c r="M54" s="7">
        <f>'Facturación'!M24*M13</f>
        <v>55.8</v>
      </c>
      <c r="N54" s="7">
        <f>'Facturación'!N24*N13</f>
        <v>59.6</v>
      </c>
      <c r="O54" s="7">
        <f>'Facturación'!O24*O13</f>
        <v>68.2</v>
      </c>
      <c r="P54" s="7">
        <f>'Facturación'!P24*P13</f>
        <v>74.4</v>
      </c>
      <c r="Q54" s="7">
        <f>'Facturación'!Q24*Q13</f>
        <v>78</v>
      </c>
      <c r="R54" s="7">
        <f>'Facturación'!R24*R13</f>
        <v>86.8</v>
      </c>
      <c r="S54" s="7">
        <f>'Facturación'!S24*S13</f>
        <v>88.5</v>
      </c>
      <c r="T54" s="7">
        <f>'Facturación'!T24*T13</f>
        <v>96.1</v>
      </c>
      <c r="U54" s="8">
        <f>'Facturación'!U24*U13</f>
        <v>827.0166667</v>
      </c>
      <c r="V54" s="7">
        <f>'Facturación'!V24*V13</f>
        <v>99</v>
      </c>
      <c r="W54" s="7">
        <f>'Facturación'!W24*W13</f>
        <v>98.6</v>
      </c>
      <c r="X54" s="7">
        <f>'Facturación'!X24*X13</f>
        <v>108.5</v>
      </c>
      <c r="Y54" s="7">
        <f>'Facturación'!Y24*Y13</f>
        <v>98</v>
      </c>
      <c r="Z54" s="7">
        <f>'Facturación'!Z24*Z13</f>
        <v>108.5</v>
      </c>
      <c r="AA54" s="7">
        <f>'Facturación'!AA24*AA13</f>
        <v>105</v>
      </c>
      <c r="AB54" s="7">
        <f>'Facturación'!AB24*AB13</f>
        <v>108.5</v>
      </c>
      <c r="AC54" s="7">
        <f>'Facturación'!AC24*AC13</f>
        <v>105</v>
      </c>
      <c r="AD54" s="7">
        <f>'Facturación'!AD24*AD13</f>
        <v>108.5</v>
      </c>
      <c r="AE54" s="7">
        <f>'Facturación'!AE24*AE13</f>
        <v>108.5</v>
      </c>
      <c r="AF54" s="7">
        <f>'Facturación'!AF24*AF13</f>
        <v>105</v>
      </c>
      <c r="AG54" s="7">
        <f>'Facturación'!AG24*AG13</f>
        <v>108.5</v>
      </c>
      <c r="AH54" s="8">
        <f>'Facturación'!AH24*AH13</f>
        <v>1261.6</v>
      </c>
      <c r="AI54" s="49"/>
      <c r="AJ54" s="49"/>
    </row>
    <row r="55" ht="14.25" customHeight="1" outlineLevel="1">
      <c r="A55" s="28" t="s">
        <v>94</v>
      </c>
      <c r="B55" s="37">
        <v>3000.0</v>
      </c>
      <c r="C55" s="37">
        <v>3000.0</v>
      </c>
      <c r="D55" s="37">
        <v>3000.0</v>
      </c>
      <c r="E55" s="37">
        <v>500.0</v>
      </c>
      <c r="F55" s="37">
        <v>500.0</v>
      </c>
      <c r="G55" s="37">
        <v>500.0</v>
      </c>
      <c r="H55" s="19">
        <f>SUM(B55:G55)</f>
        <v>10500</v>
      </c>
      <c r="I55" s="37">
        <v>1000.0</v>
      </c>
      <c r="J55" s="37">
        <v>1000.0</v>
      </c>
      <c r="K55" s="37">
        <v>1000.0</v>
      </c>
      <c r="L55" s="37">
        <v>1000.0</v>
      </c>
      <c r="M55" s="37">
        <v>1000.0</v>
      </c>
      <c r="N55" s="37">
        <v>1000.0</v>
      </c>
      <c r="O55" s="37">
        <v>1000.0</v>
      </c>
      <c r="P55" s="37">
        <v>1000.0</v>
      </c>
      <c r="Q55" s="37">
        <v>1000.0</v>
      </c>
      <c r="R55" s="37">
        <v>1000.0</v>
      </c>
      <c r="S55" s="37">
        <v>1000.0</v>
      </c>
      <c r="T55" s="37">
        <v>1000.0</v>
      </c>
      <c r="U55" s="19">
        <f>SUM(I55:T55)</f>
        <v>12000</v>
      </c>
      <c r="V55" s="37">
        <v>2000.0</v>
      </c>
      <c r="W55" s="37">
        <v>2000.0</v>
      </c>
      <c r="X55" s="37">
        <v>2000.0</v>
      </c>
      <c r="Y55" s="37">
        <v>2000.0</v>
      </c>
      <c r="Z55" s="37">
        <v>2000.0</v>
      </c>
      <c r="AA55" s="37">
        <v>2000.0</v>
      </c>
      <c r="AB55" s="37">
        <v>2000.0</v>
      </c>
      <c r="AC55" s="37">
        <v>2000.0</v>
      </c>
      <c r="AD55" s="37">
        <v>2000.0</v>
      </c>
      <c r="AE55" s="37">
        <v>2000.0</v>
      </c>
      <c r="AF55" s="37">
        <v>2000.0</v>
      </c>
      <c r="AG55" s="37">
        <v>2000.0</v>
      </c>
      <c r="AH55" s="19">
        <f>SUM(V55:AG55)</f>
        <v>24000</v>
      </c>
      <c r="AI55" s="49"/>
      <c r="AJ55" s="49"/>
    </row>
    <row r="56" ht="14.25" customHeight="1" outlineLevel="1">
      <c r="A56" s="25" t="s">
        <v>95</v>
      </c>
      <c r="B56" s="26">
        <f t="shared" ref="B56:AH56" si="44">SUM(B55)</f>
        <v>3000</v>
      </c>
      <c r="C56" s="26">
        <f t="shared" si="44"/>
        <v>3000</v>
      </c>
      <c r="D56" s="26">
        <f t="shared" si="44"/>
        <v>3000</v>
      </c>
      <c r="E56" s="26">
        <f t="shared" si="44"/>
        <v>500</v>
      </c>
      <c r="F56" s="26">
        <f t="shared" si="44"/>
        <v>500</v>
      </c>
      <c r="G56" s="26">
        <f t="shared" si="44"/>
        <v>500</v>
      </c>
      <c r="H56" s="27">
        <f t="shared" si="44"/>
        <v>10500</v>
      </c>
      <c r="I56" s="26">
        <f t="shared" si="44"/>
        <v>1000</v>
      </c>
      <c r="J56" s="26">
        <f t="shared" si="44"/>
        <v>1000</v>
      </c>
      <c r="K56" s="26">
        <f t="shared" si="44"/>
        <v>1000</v>
      </c>
      <c r="L56" s="26">
        <f t="shared" si="44"/>
        <v>1000</v>
      </c>
      <c r="M56" s="26">
        <f t="shared" si="44"/>
        <v>1000</v>
      </c>
      <c r="N56" s="26">
        <f t="shared" si="44"/>
        <v>1000</v>
      </c>
      <c r="O56" s="26">
        <f t="shared" si="44"/>
        <v>1000</v>
      </c>
      <c r="P56" s="26">
        <f t="shared" si="44"/>
        <v>1000</v>
      </c>
      <c r="Q56" s="26">
        <f t="shared" si="44"/>
        <v>1000</v>
      </c>
      <c r="R56" s="26">
        <f t="shared" si="44"/>
        <v>1000</v>
      </c>
      <c r="S56" s="26">
        <f t="shared" si="44"/>
        <v>1000</v>
      </c>
      <c r="T56" s="26">
        <f t="shared" si="44"/>
        <v>1000</v>
      </c>
      <c r="U56" s="27">
        <f t="shared" si="44"/>
        <v>12000</v>
      </c>
      <c r="V56" s="26">
        <f t="shared" si="44"/>
        <v>2000</v>
      </c>
      <c r="W56" s="26">
        <f t="shared" si="44"/>
        <v>2000</v>
      </c>
      <c r="X56" s="26">
        <f t="shared" si="44"/>
        <v>2000</v>
      </c>
      <c r="Y56" s="26">
        <f t="shared" si="44"/>
        <v>2000</v>
      </c>
      <c r="Z56" s="26">
        <f t="shared" si="44"/>
        <v>2000</v>
      </c>
      <c r="AA56" s="26">
        <f t="shared" si="44"/>
        <v>2000</v>
      </c>
      <c r="AB56" s="26">
        <f t="shared" si="44"/>
        <v>2000</v>
      </c>
      <c r="AC56" s="26">
        <f t="shared" si="44"/>
        <v>2000</v>
      </c>
      <c r="AD56" s="26">
        <f t="shared" si="44"/>
        <v>2000</v>
      </c>
      <c r="AE56" s="26">
        <f t="shared" si="44"/>
        <v>2000</v>
      </c>
      <c r="AF56" s="26">
        <f t="shared" si="44"/>
        <v>2000</v>
      </c>
      <c r="AG56" s="26">
        <f t="shared" si="44"/>
        <v>2000</v>
      </c>
      <c r="AH56" s="27">
        <f t="shared" si="44"/>
        <v>24000</v>
      </c>
      <c r="AI56" s="64"/>
      <c r="AJ56" s="64"/>
    </row>
    <row r="57" ht="14.25" customHeight="1" outlineLevel="1">
      <c r="A57" s="28" t="s">
        <v>91</v>
      </c>
      <c r="B57" s="18">
        <f t="shared" ref="B57:AH57" si="45">IFERROR(B$56/B$54,0)</f>
        <v>0</v>
      </c>
      <c r="C57" s="18">
        <f t="shared" si="45"/>
        <v>0</v>
      </c>
      <c r="D57" s="18">
        <f t="shared" si="45"/>
        <v>47.61904762</v>
      </c>
      <c r="E57" s="18">
        <f t="shared" si="45"/>
        <v>6.451612903</v>
      </c>
      <c r="F57" s="18">
        <f t="shared" si="45"/>
        <v>6.41025641</v>
      </c>
      <c r="G57" s="18">
        <f t="shared" si="45"/>
        <v>6.720430108</v>
      </c>
      <c r="H57" s="19">
        <f t="shared" si="45"/>
        <v>73.76185458</v>
      </c>
      <c r="I57" s="18">
        <f t="shared" si="45"/>
        <v>16.12903226</v>
      </c>
      <c r="J57" s="18">
        <f t="shared" si="45"/>
        <v>29.76190476</v>
      </c>
      <c r="K57" s="18">
        <f t="shared" si="45"/>
        <v>23.04147465</v>
      </c>
      <c r="L57" s="18">
        <f t="shared" si="45"/>
        <v>20.83333333</v>
      </c>
      <c r="M57" s="18">
        <f t="shared" si="45"/>
        <v>17.92114695</v>
      </c>
      <c r="N57" s="18">
        <f t="shared" si="45"/>
        <v>16.77852349</v>
      </c>
      <c r="O57" s="18">
        <f t="shared" si="45"/>
        <v>14.6627566</v>
      </c>
      <c r="P57" s="18">
        <f t="shared" si="45"/>
        <v>13.44086022</v>
      </c>
      <c r="Q57" s="18">
        <f t="shared" si="45"/>
        <v>12.82051282</v>
      </c>
      <c r="R57" s="18">
        <f t="shared" si="45"/>
        <v>11.52073733</v>
      </c>
      <c r="S57" s="18">
        <f t="shared" si="45"/>
        <v>11.29943503</v>
      </c>
      <c r="T57" s="18">
        <f t="shared" si="45"/>
        <v>10.40582726</v>
      </c>
      <c r="U57" s="19">
        <f t="shared" si="45"/>
        <v>14.50998569</v>
      </c>
      <c r="V57" s="18">
        <f t="shared" si="45"/>
        <v>20.2020202</v>
      </c>
      <c r="W57" s="18">
        <f t="shared" si="45"/>
        <v>20.28397566</v>
      </c>
      <c r="X57" s="18">
        <f t="shared" si="45"/>
        <v>18.43317972</v>
      </c>
      <c r="Y57" s="18">
        <f t="shared" si="45"/>
        <v>20.40816327</v>
      </c>
      <c r="Z57" s="18">
        <f t="shared" si="45"/>
        <v>18.43317972</v>
      </c>
      <c r="AA57" s="18">
        <f t="shared" si="45"/>
        <v>19.04761905</v>
      </c>
      <c r="AB57" s="18">
        <f t="shared" si="45"/>
        <v>18.43317972</v>
      </c>
      <c r="AC57" s="18">
        <f t="shared" si="45"/>
        <v>19.04761905</v>
      </c>
      <c r="AD57" s="18">
        <f t="shared" si="45"/>
        <v>18.43317972</v>
      </c>
      <c r="AE57" s="18">
        <f t="shared" si="45"/>
        <v>18.43317972</v>
      </c>
      <c r="AF57" s="18">
        <f t="shared" si="45"/>
        <v>19.04761905</v>
      </c>
      <c r="AG57" s="18">
        <f t="shared" si="45"/>
        <v>18.43317972</v>
      </c>
      <c r="AH57" s="19">
        <f t="shared" si="45"/>
        <v>19.02346227</v>
      </c>
      <c r="AI57" s="49"/>
      <c r="AJ57" s="49"/>
    </row>
    <row r="58" ht="14.25" customHeight="1" outlineLevel="1">
      <c r="A58" s="28" t="s">
        <v>92</v>
      </c>
      <c r="B58" s="18">
        <f t="shared" ref="B58:AH58" si="46">IFERROR(B$56/B$54,0)</f>
        <v>0</v>
      </c>
      <c r="C58" s="18">
        <f t="shared" si="46"/>
        <v>0</v>
      </c>
      <c r="D58" s="18">
        <f t="shared" si="46"/>
        <v>47.61904762</v>
      </c>
      <c r="E58" s="18">
        <f t="shared" si="46"/>
        <v>6.451612903</v>
      </c>
      <c r="F58" s="18">
        <f t="shared" si="46"/>
        <v>6.41025641</v>
      </c>
      <c r="G58" s="18">
        <f t="shared" si="46"/>
        <v>6.720430108</v>
      </c>
      <c r="H58" s="19">
        <f t="shared" si="46"/>
        <v>73.76185458</v>
      </c>
      <c r="I58" s="18">
        <f t="shared" si="46"/>
        <v>16.12903226</v>
      </c>
      <c r="J58" s="18">
        <f t="shared" si="46"/>
        <v>29.76190476</v>
      </c>
      <c r="K58" s="18">
        <f t="shared" si="46"/>
        <v>23.04147465</v>
      </c>
      <c r="L58" s="18">
        <f t="shared" si="46"/>
        <v>20.83333333</v>
      </c>
      <c r="M58" s="18">
        <f t="shared" si="46"/>
        <v>17.92114695</v>
      </c>
      <c r="N58" s="18">
        <f t="shared" si="46"/>
        <v>16.77852349</v>
      </c>
      <c r="O58" s="18">
        <f t="shared" si="46"/>
        <v>14.6627566</v>
      </c>
      <c r="P58" s="18">
        <f t="shared" si="46"/>
        <v>13.44086022</v>
      </c>
      <c r="Q58" s="18">
        <f t="shared" si="46"/>
        <v>12.82051282</v>
      </c>
      <c r="R58" s="18">
        <f t="shared" si="46"/>
        <v>11.52073733</v>
      </c>
      <c r="S58" s="18">
        <f t="shared" si="46"/>
        <v>11.29943503</v>
      </c>
      <c r="T58" s="18">
        <f t="shared" si="46"/>
        <v>10.40582726</v>
      </c>
      <c r="U58" s="19">
        <f t="shared" si="46"/>
        <v>14.50998569</v>
      </c>
      <c r="V58" s="18">
        <f t="shared" si="46"/>
        <v>20.2020202</v>
      </c>
      <c r="W58" s="18">
        <f t="shared" si="46"/>
        <v>20.28397566</v>
      </c>
      <c r="X58" s="18">
        <f t="shared" si="46"/>
        <v>18.43317972</v>
      </c>
      <c r="Y58" s="18">
        <f t="shared" si="46"/>
        <v>20.40816327</v>
      </c>
      <c r="Z58" s="18">
        <f t="shared" si="46"/>
        <v>18.43317972</v>
      </c>
      <c r="AA58" s="18">
        <f t="shared" si="46"/>
        <v>19.04761905</v>
      </c>
      <c r="AB58" s="18">
        <f t="shared" si="46"/>
        <v>18.43317972</v>
      </c>
      <c r="AC58" s="18">
        <f t="shared" si="46"/>
        <v>19.04761905</v>
      </c>
      <c r="AD58" s="18">
        <f t="shared" si="46"/>
        <v>18.43317972</v>
      </c>
      <c r="AE58" s="18">
        <f t="shared" si="46"/>
        <v>18.43317972</v>
      </c>
      <c r="AF58" s="18">
        <f t="shared" si="46"/>
        <v>19.04761905</v>
      </c>
      <c r="AG58" s="18">
        <f t="shared" si="46"/>
        <v>18.43317972</v>
      </c>
      <c r="AH58" s="19">
        <f t="shared" si="46"/>
        <v>19.02346227</v>
      </c>
      <c r="AI58" s="49"/>
      <c r="AJ58" s="49"/>
    </row>
    <row r="59" ht="14.25" customHeight="1">
      <c r="A59" s="6"/>
      <c r="B59" s="7"/>
      <c r="C59" s="7"/>
      <c r="D59" s="7"/>
      <c r="E59" s="7"/>
      <c r="F59" s="7"/>
      <c r="G59" s="7"/>
      <c r="H59" s="8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8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8"/>
      <c r="AI59" s="49"/>
      <c r="AJ59" s="49"/>
    </row>
    <row r="60" ht="30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49"/>
      <c r="AJ60" s="49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49"/>
      <c r="AJ61" s="49"/>
    </row>
    <row r="62" ht="27.75" customHeight="1">
      <c r="A62" s="32" t="s">
        <v>96</v>
      </c>
      <c r="B62" s="73" t="s">
        <v>97</v>
      </c>
      <c r="AI62" s="49"/>
      <c r="AJ62" s="49"/>
    </row>
    <row r="63" ht="15.0" customHeight="1">
      <c r="A63" s="5"/>
      <c r="B63" s="32" t="s">
        <v>38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49"/>
      <c r="AJ63" s="49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49"/>
      <c r="AJ64" s="49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49"/>
      <c r="AJ65" s="49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49"/>
      <c r="AJ66" s="49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49"/>
      <c r="AJ67" s="49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49"/>
      <c r="AJ68" s="49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49"/>
      <c r="AJ69" s="49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49"/>
      <c r="AJ70" s="49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49"/>
      <c r="AJ71" s="49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49"/>
      <c r="AJ72" s="49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49"/>
      <c r="AJ73" s="49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49"/>
      <c r="AJ74" s="49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49"/>
      <c r="AJ75" s="49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49"/>
      <c r="AJ76" s="49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49"/>
      <c r="AJ77" s="49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49"/>
      <c r="AJ78" s="49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49"/>
      <c r="AJ79" s="49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49"/>
      <c r="AJ80" s="49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49"/>
      <c r="AJ81" s="49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49"/>
      <c r="AJ82" s="49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49"/>
      <c r="AJ83" s="49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49"/>
      <c r="AJ84" s="49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49"/>
      <c r="AJ85" s="49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49"/>
      <c r="AJ86" s="49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49"/>
      <c r="AJ87" s="49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49"/>
      <c r="AJ88" s="49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49"/>
      <c r="AJ89" s="49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49"/>
      <c r="AJ90" s="49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49"/>
      <c r="AJ91" s="49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49"/>
      <c r="AJ92" s="49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49"/>
      <c r="AJ93" s="49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49"/>
      <c r="AJ94" s="49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49"/>
      <c r="AJ95" s="49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49"/>
      <c r="AJ96" s="49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49"/>
      <c r="AJ97" s="49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49"/>
      <c r="AJ98" s="49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49"/>
      <c r="AJ99" s="49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49"/>
      <c r="AJ100" s="49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49"/>
      <c r="AJ101" s="49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49"/>
      <c r="AJ102" s="49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49"/>
      <c r="AJ103" s="49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49"/>
      <c r="AJ104" s="49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49"/>
      <c r="AJ105" s="49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49"/>
      <c r="AJ106" s="49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49"/>
      <c r="AJ107" s="49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49"/>
      <c r="AJ108" s="49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49"/>
      <c r="AJ109" s="49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49"/>
      <c r="AJ110" s="49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49"/>
      <c r="AJ111" s="49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49"/>
      <c r="AJ112" s="49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49"/>
      <c r="AJ113" s="49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49"/>
      <c r="AJ114" s="49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49"/>
      <c r="AJ115" s="49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49"/>
      <c r="AJ116" s="49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49"/>
      <c r="AJ117" s="49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49"/>
      <c r="AJ118" s="49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49"/>
      <c r="AJ119" s="49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49"/>
      <c r="AJ120" s="49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49"/>
      <c r="AJ121" s="49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49"/>
      <c r="AJ122" s="49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49"/>
      <c r="AJ123" s="49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49"/>
      <c r="AJ124" s="49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49"/>
      <c r="AJ125" s="49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49"/>
      <c r="AJ126" s="49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49"/>
      <c r="AJ127" s="49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49"/>
      <c r="AJ128" s="49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49"/>
      <c r="AJ129" s="49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49"/>
      <c r="AJ130" s="49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49"/>
      <c r="AJ131" s="49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49"/>
      <c r="AJ132" s="49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49"/>
      <c r="AJ133" s="49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49"/>
      <c r="AJ134" s="49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49"/>
      <c r="AJ135" s="49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49"/>
      <c r="AJ136" s="49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49"/>
      <c r="AJ137" s="49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49"/>
      <c r="AJ138" s="49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49"/>
      <c r="AJ139" s="49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49"/>
      <c r="AJ140" s="49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49"/>
      <c r="AJ141" s="49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49"/>
      <c r="AJ142" s="49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49"/>
      <c r="AJ143" s="49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49"/>
      <c r="AJ144" s="49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49"/>
      <c r="AJ145" s="49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49"/>
      <c r="AJ146" s="49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49"/>
      <c r="AJ147" s="49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49"/>
      <c r="AJ148" s="49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49"/>
      <c r="AJ149" s="49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49"/>
      <c r="AJ150" s="49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49"/>
      <c r="AJ151" s="49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49"/>
      <c r="AJ152" s="49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49"/>
      <c r="AJ153" s="49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49"/>
      <c r="AJ154" s="49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49"/>
      <c r="AJ155" s="49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49"/>
      <c r="AJ156" s="49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49"/>
      <c r="AJ157" s="49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49"/>
      <c r="AJ158" s="49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49"/>
      <c r="AJ159" s="49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49"/>
      <c r="AJ160" s="49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49"/>
      <c r="AJ161" s="49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49"/>
      <c r="AJ162" s="49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49"/>
      <c r="AJ163" s="49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49"/>
      <c r="AJ164" s="49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49"/>
      <c r="AJ165" s="49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49"/>
      <c r="AJ166" s="49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49"/>
      <c r="AJ167" s="49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49"/>
      <c r="AJ168" s="49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49"/>
      <c r="AJ169" s="49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49"/>
      <c r="AJ170" s="49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49"/>
      <c r="AJ171" s="49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49"/>
      <c r="AJ172" s="49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49"/>
      <c r="AJ173" s="49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49"/>
      <c r="AJ174" s="49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49"/>
      <c r="AJ175" s="49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49"/>
      <c r="AJ176" s="49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49"/>
      <c r="AJ177" s="49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49"/>
      <c r="AJ178" s="49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49"/>
      <c r="AJ179" s="49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49"/>
      <c r="AJ180" s="49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49"/>
      <c r="AJ181" s="49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49"/>
      <c r="AJ182" s="49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49"/>
      <c r="AJ183" s="49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49"/>
      <c r="AJ184" s="49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49"/>
      <c r="AJ185" s="49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49"/>
      <c r="AJ186" s="49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49"/>
      <c r="AJ187" s="49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49"/>
      <c r="AJ188" s="49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49"/>
      <c r="AJ189" s="49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49"/>
      <c r="AJ190" s="49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49"/>
      <c r="AJ191" s="49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49"/>
      <c r="AJ192" s="49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49"/>
      <c r="AJ193" s="49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49"/>
      <c r="AJ194" s="49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49"/>
      <c r="AJ195" s="49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49"/>
      <c r="AJ196" s="49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49"/>
      <c r="AJ197" s="49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49"/>
      <c r="AJ198" s="49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49"/>
      <c r="AJ199" s="49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49"/>
      <c r="AJ200" s="49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49"/>
      <c r="AJ201" s="49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49"/>
      <c r="AJ202" s="49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49"/>
      <c r="AJ203" s="49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49"/>
      <c r="AJ204" s="49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49"/>
      <c r="AJ205" s="49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49"/>
      <c r="AJ206" s="49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49"/>
      <c r="AJ207" s="49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49"/>
      <c r="AJ208" s="49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49"/>
      <c r="AJ209" s="49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49"/>
      <c r="AJ210" s="49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49"/>
      <c r="AJ211" s="49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49"/>
      <c r="AJ212" s="49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49"/>
      <c r="AJ213" s="49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49"/>
      <c r="AJ214" s="49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49"/>
      <c r="AJ215" s="49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49"/>
      <c r="AJ216" s="49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49"/>
      <c r="AJ217" s="49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49"/>
      <c r="AJ218" s="49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49"/>
      <c r="AJ219" s="49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49"/>
      <c r="AJ220" s="49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49"/>
      <c r="AJ221" s="49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49"/>
      <c r="AJ222" s="49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49"/>
      <c r="AJ223" s="49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49"/>
      <c r="AJ224" s="49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49"/>
      <c r="AJ225" s="49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49"/>
      <c r="AJ226" s="49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49"/>
      <c r="AJ227" s="49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49"/>
      <c r="AJ228" s="49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49"/>
      <c r="AJ229" s="49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49"/>
      <c r="AJ230" s="49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49"/>
      <c r="AJ231" s="49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49"/>
      <c r="AJ232" s="49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49"/>
      <c r="AJ233" s="49"/>
    </row>
    <row r="234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49"/>
      <c r="AJ234" s="49"/>
    </row>
    <row r="235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49"/>
      <c r="AJ235" s="49"/>
    </row>
    <row r="23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49"/>
      <c r="AJ236" s="49"/>
    </row>
    <row r="23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49"/>
      <c r="AJ237" s="49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49"/>
      <c r="AJ238" s="49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49"/>
      <c r="AJ239" s="49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49"/>
      <c r="AJ240" s="49"/>
    </row>
    <row r="24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49"/>
      <c r="AJ241" s="49"/>
    </row>
    <row r="242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49"/>
      <c r="AJ242" s="49"/>
    </row>
    <row r="243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49"/>
      <c r="AJ243" s="49"/>
    </row>
    <row r="244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49"/>
      <c r="AJ244" s="49"/>
    </row>
    <row r="245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49"/>
      <c r="AJ245" s="49"/>
    </row>
    <row r="24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49"/>
      <c r="AJ246" s="49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49"/>
      <c r="AJ247" s="49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49"/>
      <c r="AJ248" s="49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49"/>
      <c r="AJ249" s="49"/>
    </row>
    <row r="250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49"/>
      <c r="AJ250" s="49"/>
    </row>
    <row r="25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49"/>
      <c r="AJ251" s="49"/>
    </row>
    <row r="252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49"/>
      <c r="AJ252" s="49"/>
    </row>
    <row r="253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49"/>
      <c r="AJ253" s="49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49"/>
      <c r="AJ254" s="49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49"/>
      <c r="AJ255" s="49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49"/>
      <c r="AJ256" s="49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49"/>
      <c r="AJ257" s="49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49"/>
      <c r="AJ258" s="49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49"/>
      <c r="AJ259" s="49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49"/>
      <c r="AJ260" s="49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49"/>
      <c r="AJ261" s="49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49"/>
      <c r="AJ262" s="49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49"/>
      <c r="AJ263" s="49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62:AH62"/>
  </mergeCells>
  <conditionalFormatting sqref="A1 U1 AH1:AJ1 H1 A2:AJ61 A64:AJ1000 A62:A63 AI62:AJ63">
    <cfRule type="expression" dxfId="0" priority="1">
      <formula>_xludf.isformula(A1:Z1000)</formula>
    </cfRule>
  </conditionalFormatting>
  <conditionalFormatting sqref="I1:T1">
    <cfRule type="expression" dxfId="0" priority="2">
      <formula>_xludf.isformula(I1:AH1000)</formula>
    </cfRule>
  </conditionalFormatting>
  <conditionalFormatting sqref="V1:AG1">
    <cfRule type="expression" dxfId="0" priority="3">
      <formula>_xludf.isformula(V1:AU1000)</formula>
    </cfRule>
  </conditionalFormatting>
  <conditionalFormatting sqref="B1:G1">
    <cfRule type="expression" dxfId="0" priority="4">
      <formula>_xludf.isformula(B1:AA1000)</formula>
    </cfRule>
  </conditionalFormatting>
  <conditionalFormatting sqref="B62:AH63">
    <cfRule type="expression" dxfId="0" priority="5">
      <formula>_xludf.isformula(B62:AA1061)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 outlineLevelCol="1" outlineLevelRow="1"/>
  <cols>
    <col customWidth="1" min="1" max="1" width="31.38"/>
    <col customWidth="1" min="2" max="7" width="9.38"/>
    <col customWidth="1" min="8" max="8" width="10.38"/>
    <col customWidth="1" hidden="1" min="9" max="10" width="9.38" outlineLevel="1"/>
    <col customWidth="1" hidden="1" min="11" max="11" width="10.25" outlineLevel="1"/>
    <col customWidth="1" hidden="1" min="12" max="16" width="9.38" outlineLevel="1"/>
    <col customWidth="1" hidden="1" min="17" max="20" width="11.13" outlineLevel="1"/>
    <col customWidth="1" min="21" max="21" width="11.0"/>
    <col customWidth="1" hidden="1" min="22" max="33" width="11.13" outlineLevel="1"/>
    <col customWidth="1" min="34" max="34" width="11.0"/>
  </cols>
  <sheetData>
    <row r="1" ht="30.0" customHeight="1">
      <c r="A1" s="1" t="s">
        <v>98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</v>
      </c>
      <c r="P1" s="2" t="s">
        <v>2</v>
      </c>
      <c r="Q1" s="2" t="s">
        <v>3</v>
      </c>
      <c r="R1" s="2" t="s">
        <v>4</v>
      </c>
      <c r="S1" s="2" t="s">
        <v>5</v>
      </c>
      <c r="T1" s="3" t="s">
        <v>6</v>
      </c>
      <c r="U1" s="4" t="s">
        <v>14</v>
      </c>
      <c r="V1" s="2" t="s">
        <v>8</v>
      </c>
      <c r="W1" s="2" t="s">
        <v>9</v>
      </c>
      <c r="X1" s="2" t="s">
        <v>10</v>
      </c>
      <c r="Y1" s="2" t="s">
        <v>11</v>
      </c>
      <c r="Z1" s="2" t="s">
        <v>12</v>
      </c>
      <c r="AA1" s="2" t="s">
        <v>13</v>
      </c>
      <c r="AB1" s="2" t="s">
        <v>1</v>
      </c>
      <c r="AC1" s="2" t="s">
        <v>2</v>
      </c>
      <c r="AD1" s="2" t="s">
        <v>3</v>
      </c>
      <c r="AE1" s="2" t="s">
        <v>4</v>
      </c>
      <c r="AF1" s="2" t="s">
        <v>5</v>
      </c>
      <c r="AG1" s="3" t="s">
        <v>6</v>
      </c>
      <c r="AH1" s="4" t="s">
        <v>15</v>
      </c>
    </row>
    <row r="2" ht="2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ht="14.25" hidden="1" customHeight="1" outlineLevel="1">
      <c r="A3" s="6" t="s">
        <v>16</v>
      </c>
      <c r="B3" s="7">
        <v>31.0</v>
      </c>
      <c r="C3" s="7">
        <v>31.0</v>
      </c>
      <c r="D3" s="7">
        <v>30.0</v>
      </c>
      <c r="E3" s="7">
        <v>31.0</v>
      </c>
      <c r="F3" s="7">
        <v>30.0</v>
      </c>
      <c r="G3" s="7">
        <v>31.0</v>
      </c>
      <c r="H3" s="8">
        <f>AVERAGE(B3:G3)</f>
        <v>30.66666667</v>
      </c>
      <c r="I3" s="7">
        <v>31.0</v>
      </c>
      <c r="J3" s="7">
        <v>28.0</v>
      </c>
      <c r="K3" s="7">
        <v>31.0</v>
      </c>
      <c r="L3" s="7">
        <v>30.0</v>
      </c>
      <c r="M3" s="7">
        <v>31.0</v>
      </c>
      <c r="N3" s="7">
        <v>29.8</v>
      </c>
      <c r="O3" s="7">
        <v>31.0</v>
      </c>
      <c r="P3" s="7">
        <v>31.0</v>
      </c>
      <c r="Q3" s="7">
        <v>30.0</v>
      </c>
      <c r="R3" s="7">
        <v>31.0</v>
      </c>
      <c r="S3" s="7">
        <v>30.0</v>
      </c>
      <c r="T3" s="7">
        <v>31.0</v>
      </c>
      <c r="U3" s="8">
        <f>AVERAGE(O3:T3)</f>
        <v>30.66666667</v>
      </c>
      <c r="V3" s="7">
        <v>30.0</v>
      </c>
      <c r="W3" s="7">
        <v>29.0</v>
      </c>
      <c r="X3" s="7">
        <v>31.0</v>
      </c>
      <c r="Y3" s="7">
        <v>28.0</v>
      </c>
      <c r="Z3" s="7">
        <v>31.0</v>
      </c>
      <c r="AA3" s="7">
        <v>30.0</v>
      </c>
      <c r="AB3" s="7">
        <v>31.0</v>
      </c>
      <c r="AC3" s="7">
        <v>30.0</v>
      </c>
      <c r="AD3" s="7">
        <v>31.0</v>
      </c>
      <c r="AE3" s="7">
        <v>31.0</v>
      </c>
      <c r="AF3" s="7">
        <v>30.0</v>
      </c>
      <c r="AG3" s="7">
        <v>31.0</v>
      </c>
      <c r="AH3" s="8">
        <f>AVERAGE(AB3:AG3)</f>
        <v>30.66666667</v>
      </c>
    </row>
    <row r="4" ht="18.75" customHeight="1" collapsed="1">
      <c r="A4" s="9" t="s">
        <v>98</v>
      </c>
      <c r="B4" s="10"/>
      <c r="C4" s="10"/>
      <c r="D4" s="10"/>
      <c r="E4" s="10"/>
      <c r="F4" s="10"/>
      <c r="G4" s="10"/>
      <c r="H4" s="34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1"/>
    </row>
    <row r="5" ht="3.75" customHeight="1">
      <c r="A5" s="74"/>
      <c r="B5" s="75"/>
      <c r="C5" s="75"/>
      <c r="D5" s="75"/>
      <c r="E5" s="75"/>
      <c r="F5" s="75"/>
      <c r="G5" s="75"/>
      <c r="H5" s="76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7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7"/>
    </row>
    <row r="6" ht="14.25" hidden="1" customHeight="1" outlineLevel="1">
      <c r="A6" s="6" t="s">
        <v>40</v>
      </c>
      <c r="B6" s="35"/>
      <c r="C6" s="7"/>
      <c r="D6" s="7"/>
      <c r="E6" s="7"/>
      <c r="F6" s="7"/>
      <c r="G6" s="7"/>
      <c r="H6" s="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8"/>
    </row>
    <row r="7" ht="14.25" customHeight="1" collapsed="1">
      <c r="A7" s="28" t="s">
        <v>99</v>
      </c>
      <c r="B7" s="55">
        <v>0.7</v>
      </c>
      <c r="C7" s="55">
        <v>0.7</v>
      </c>
      <c r="D7" s="55">
        <v>0.7</v>
      </c>
      <c r="E7" s="55">
        <v>0.7</v>
      </c>
      <c r="F7" s="55">
        <v>0.7</v>
      </c>
      <c r="G7" s="55">
        <v>0.7</v>
      </c>
      <c r="H7" s="56">
        <f>AVERAGE(B7:G7)</f>
        <v>0.7</v>
      </c>
      <c r="I7" s="55">
        <v>0.65</v>
      </c>
      <c r="J7" s="55">
        <v>0.65</v>
      </c>
      <c r="K7" s="55">
        <v>0.65</v>
      </c>
      <c r="L7" s="55">
        <v>0.65</v>
      </c>
      <c r="M7" s="55">
        <v>0.65</v>
      </c>
      <c r="N7" s="55">
        <v>0.65</v>
      </c>
      <c r="O7" s="55">
        <v>0.65</v>
      </c>
      <c r="P7" s="55">
        <v>0.65</v>
      </c>
      <c r="Q7" s="55">
        <v>0.65</v>
      </c>
      <c r="R7" s="55">
        <v>0.65</v>
      </c>
      <c r="S7" s="55">
        <v>0.65</v>
      </c>
      <c r="T7" s="55">
        <v>0.65</v>
      </c>
      <c r="U7" s="56">
        <f>AVERAGE(I7:T7)</f>
        <v>0.65</v>
      </c>
      <c r="V7" s="55">
        <v>0.6</v>
      </c>
      <c r="W7" s="55">
        <v>0.6</v>
      </c>
      <c r="X7" s="55">
        <v>0.6</v>
      </c>
      <c r="Y7" s="55">
        <v>0.6</v>
      </c>
      <c r="Z7" s="55">
        <v>0.6</v>
      </c>
      <c r="AA7" s="55">
        <v>0.6</v>
      </c>
      <c r="AB7" s="55">
        <v>0.6</v>
      </c>
      <c r="AC7" s="55">
        <v>0.6</v>
      </c>
      <c r="AD7" s="55">
        <v>0.55</v>
      </c>
      <c r="AE7" s="55">
        <v>0.55</v>
      </c>
      <c r="AF7" s="55">
        <v>0.55</v>
      </c>
      <c r="AG7" s="55">
        <v>0.55</v>
      </c>
      <c r="AH7" s="56">
        <f>AVERAGE(V7:AG7)</f>
        <v>0.5833333333</v>
      </c>
    </row>
    <row r="8" ht="14.25" customHeight="1">
      <c r="A8" s="47" t="s">
        <v>100</v>
      </c>
      <c r="B8" s="39">
        <f>B7*'Facturación'!B8*'Facturación'!B7</f>
        <v>2170</v>
      </c>
      <c r="C8" s="39">
        <f>C7*'Facturación'!C8*'Facturación'!C7</f>
        <v>4340</v>
      </c>
      <c r="D8" s="39">
        <f>D7*'Facturación'!D8*'Facturación'!D7</f>
        <v>8400</v>
      </c>
      <c r="E8" s="39">
        <f>E7*'Facturación'!E8*'Facturación'!E7</f>
        <v>13020</v>
      </c>
      <c r="F8" s="39">
        <f>F7*'Facturación'!F8*'Facturación'!F7</f>
        <v>16800</v>
      </c>
      <c r="G8" s="39">
        <f>G7*'Facturación'!G8*'Facturación'!G7</f>
        <v>21700</v>
      </c>
      <c r="H8" s="40">
        <f>SUM(B8:G8)</f>
        <v>66430</v>
      </c>
      <c r="I8" s="39">
        <f>I7*'Facturación'!I8*'Facturación'!I7</f>
        <v>24180</v>
      </c>
      <c r="J8" s="39">
        <f>J7*'Facturación'!J8*'Facturación'!J7</f>
        <v>25480</v>
      </c>
      <c r="K8" s="39">
        <f>K7*'Facturación'!K8*'Facturación'!K7</f>
        <v>32240</v>
      </c>
      <c r="L8" s="39">
        <f>L7*'Facturación'!L8*'Facturación'!L7</f>
        <v>35100</v>
      </c>
      <c r="M8" s="39">
        <f>M7*'Facturación'!M8*'Facturación'!M7</f>
        <v>40300</v>
      </c>
      <c r="N8" s="39">
        <f>N7*'Facturación'!N8*'Facturación'!N7</f>
        <v>42614</v>
      </c>
      <c r="O8" s="39">
        <f>O7*'Facturación'!O8*'Facturación'!O7</f>
        <v>48360</v>
      </c>
      <c r="P8" s="39">
        <f>P7*'Facturación'!P8*'Facturación'!P7</f>
        <v>52390</v>
      </c>
      <c r="Q8" s="39">
        <f>Q7*'Facturación'!Q8*'Facturación'!Q7</f>
        <v>54600</v>
      </c>
      <c r="R8" s="39">
        <f>R7*'Facturación'!R8*'Facturación'!R7</f>
        <v>60450</v>
      </c>
      <c r="S8" s="39">
        <f>S7*'Facturación'!S8*'Facturación'!S7</f>
        <v>62400</v>
      </c>
      <c r="T8" s="39">
        <f>T7*'Facturación'!T8*'Facturación'!T7</f>
        <v>68510</v>
      </c>
      <c r="U8" s="40">
        <f>SUM(I8:T8)</f>
        <v>546624</v>
      </c>
      <c r="V8" s="39">
        <f>V7*'Facturación'!V8*'Facturación'!V7</f>
        <v>71280</v>
      </c>
      <c r="W8" s="39">
        <f>W7*'Facturación'!W8*'Facturación'!W7</f>
        <v>72732</v>
      </c>
      <c r="X8" s="39">
        <f>X7*'Facturación'!X8*'Facturación'!X7</f>
        <v>81840</v>
      </c>
      <c r="Y8" s="39">
        <f>Y7*'Facturación'!Y8*'Facturación'!Y7</f>
        <v>73920</v>
      </c>
      <c r="Z8" s="39">
        <f>Z7*'Facturación'!Z8*'Facturación'!Z7</f>
        <v>81840</v>
      </c>
      <c r="AA8" s="39">
        <f>AA7*'Facturación'!AA8*'Facturación'!AA7</f>
        <v>79200</v>
      </c>
      <c r="AB8" s="39">
        <f>AB7*'Facturación'!AB8*'Facturación'!AB7</f>
        <v>81840</v>
      </c>
      <c r="AC8" s="39">
        <f>AC7*'Facturación'!AC8*'Facturación'!AC7</f>
        <v>79200</v>
      </c>
      <c r="AD8" s="39">
        <f>AD7*'Facturación'!AD8*'Facturación'!AD7</f>
        <v>75020</v>
      </c>
      <c r="AE8" s="39">
        <f>AE7*'Facturación'!AE8*'Facturación'!AE7</f>
        <v>75020</v>
      </c>
      <c r="AF8" s="39">
        <f>AF7*'Facturación'!AF8*'Facturación'!AF7</f>
        <v>72600</v>
      </c>
      <c r="AG8" s="39">
        <f>AG7*'Facturación'!AG8*'Facturación'!AG7</f>
        <v>75020</v>
      </c>
      <c r="AH8" s="40">
        <f>SUM(V8:AG8)</f>
        <v>919512</v>
      </c>
    </row>
    <row r="9" ht="4.5" customHeight="1">
      <c r="A9" s="41"/>
      <c r="B9" s="42"/>
      <c r="C9" s="42"/>
      <c r="D9" s="42"/>
      <c r="E9" s="42"/>
      <c r="F9" s="42"/>
      <c r="G9" s="42"/>
      <c r="H9" s="43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3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3"/>
    </row>
    <row r="10" ht="14.25" hidden="1" customHeight="1" outlineLevel="1">
      <c r="A10" s="6" t="s">
        <v>45</v>
      </c>
      <c r="B10" s="35"/>
      <c r="C10" s="7"/>
      <c r="D10" s="7"/>
      <c r="E10" s="7"/>
      <c r="F10" s="7"/>
      <c r="G10" s="7"/>
      <c r="H10" s="8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8"/>
    </row>
    <row r="11" ht="14.25" customHeight="1" collapsed="1">
      <c r="A11" s="28" t="s">
        <v>99</v>
      </c>
      <c r="B11" s="55">
        <v>0.7</v>
      </c>
      <c r="C11" s="55">
        <v>0.7</v>
      </c>
      <c r="D11" s="55">
        <v>0.7</v>
      </c>
      <c r="E11" s="55">
        <v>0.7</v>
      </c>
      <c r="F11" s="55">
        <v>0.7</v>
      </c>
      <c r="G11" s="55">
        <v>0.7</v>
      </c>
      <c r="H11" s="56">
        <f>AVERAGE(B11:G11)</f>
        <v>0.7</v>
      </c>
      <c r="I11" s="55">
        <v>0.65</v>
      </c>
      <c r="J11" s="55">
        <v>0.65</v>
      </c>
      <c r="K11" s="55">
        <v>0.65</v>
      </c>
      <c r="L11" s="55">
        <v>0.65</v>
      </c>
      <c r="M11" s="55">
        <v>0.65</v>
      </c>
      <c r="N11" s="55">
        <v>0.65</v>
      </c>
      <c r="O11" s="55">
        <v>0.65</v>
      </c>
      <c r="P11" s="55">
        <v>0.65</v>
      </c>
      <c r="Q11" s="55">
        <v>0.65</v>
      </c>
      <c r="R11" s="55">
        <v>0.65</v>
      </c>
      <c r="S11" s="55">
        <v>0.65</v>
      </c>
      <c r="T11" s="55">
        <v>0.65</v>
      </c>
      <c r="U11" s="56">
        <f>AVERAGE(I11:T11)</f>
        <v>0.65</v>
      </c>
      <c r="V11" s="55">
        <v>0.6</v>
      </c>
      <c r="W11" s="55">
        <v>0.6</v>
      </c>
      <c r="X11" s="55">
        <v>0.6</v>
      </c>
      <c r="Y11" s="55">
        <v>0.6</v>
      </c>
      <c r="Z11" s="55">
        <v>0.6</v>
      </c>
      <c r="AA11" s="55">
        <v>0.6</v>
      </c>
      <c r="AB11" s="55">
        <v>0.6</v>
      </c>
      <c r="AC11" s="55">
        <v>0.6</v>
      </c>
      <c r="AD11" s="55">
        <v>0.55</v>
      </c>
      <c r="AE11" s="55">
        <v>0.55</v>
      </c>
      <c r="AF11" s="55">
        <v>0.55</v>
      </c>
      <c r="AG11" s="55">
        <v>0.55</v>
      </c>
      <c r="AH11" s="56">
        <f>AVERAGE(V11:AG11)</f>
        <v>0.5833333333</v>
      </c>
    </row>
    <row r="12" ht="14.25" customHeight="1">
      <c r="A12" s="47" t="s">
        <v>101</v>
      </c>
      <c r="B12" s="39">
        <f>B11*'Facturación'!B14*'Facturación'!B13</f>
        <v>1736</v>
      </c>
      <c r="C12" s="39">
        <f>C11*'Facturación'!C14*'Facturación'!C13</f>
        <v>3472</v>
      </c>
      <c r="D12" s="39">
        <f>D11*'Facturación'!D14*'Facturación'!D13</f>
        <v>5040</v>
      </c>
      <c r="E12" s="39">
        <f>E11*'Facturación'!E14*'Facturación'!E13</f>
        <v>6944</v>
      </c>
      <c r="F12" s="39">
        <f>F11*'Facturación'!F14*'Facturación'!F13</f>
        <v>8400</v>
      </c>
      <c r="G12" s="39">
        <f>G11*'Facturación'!G14*'Facturación'!G13</f>
        <v>10416</v>
      </c>
      <c r="H12" s="40">
        <f>SUM(B12:G12)</f>
        <v>36008</v>
      </c>
      <c r="I12" s="39">
        <f>I11*'Facturación'!I14*'Facturación'!I13</f>
        <v>11284</v>
      </c>
      <c r="J12" s="39">
        <f>J11*'Facturación'!J14*'Facturación'!J13</f>
        <v>11648</v>
      </c>
      <c r="K12" s="39">
        <f>K11*'Facturación'!K14*'Facturación'!K13</f>
        <v>14508</v>
      </c>
      <c r="L12" s="39">
        <f>L11*'Facturación'!L14*'Facturación'!L13</f>
        <v>15600</v>
      </c>
      <c r="M12" s="39">
        <f>M11*'Facturación'!M14*'Facturación'!M13</f>
        <v>17732</v>
      </c>
      <c r="N12" s="39">
        <f>N11*'Facturación'!N14*'Facturación'!N13</f>
        <v>18595.2</v>
      </c>
      <c r="O12" s="39">
        <f>O11*'Facturación'!O14*'Facturación'!O13</f>
        <v>20956</v>
      </c>
      <c r="P12" s="39">
        <f>P11*'Facturación'!P14*'Facturación'!P13</f>
        <v>22568</v>
      </c>
      <c r="Q12" s="39">
        <f>Q11*'Facturación'!Q14*'Facturación'!Q13</f>
        <v>23400</v>
      </c>
      <c r="R12" s="39">
        <f>R11*'Facturación'!R14*'Facturación'!R13</f>
        <v>25792</v>
      </c>
      <c r="S12" s="39">
        <f>S11*'Facturación'!S14*'Facturación'!S13</f>
        <v>26520</v>
      </c>
      <c r="T12" s="39">
        <f>T11*'Facturación'!T14*'Facturación'!T13</f>
        <v>29016</v>
      </c>
      <c r="U12" s="40">
        <f>SUM(I12:T12)</f>
        <v>237619.2</v>
      </c>
      <c r="V12" s="39">
        <f>V11*'Facturación'!V14*'Facturación'!V13</f>
        <v>28800</v>
      </c>
      <c r="W12" s="39">
        <f>W11*'Facturación'!W14*'Facturación'!W13</f>
        <v>27840</v>
      </c>
      <c r="X12" s="39">
        <f>X11*'Facturación'!X14*'Facturación'!X13</f>
        <v>29760</v>
      </c>
      <c r="Y12" s="39">
        <f>Y11*'Facturación'!Y14*'Facturación'!Y13</f>
        <v>26880</v>
      </c>
      <c r="Z12" s="39">
        <f>Z11*'Facturación'!Z14*'Facturación'!Z13</f>
        <v>29760</v>
      </c>
      <c r="AA12" s="39">
        <f>AA11*'Facturación'!AA14*'Facturación'!AA13</f>
        <v>28800</v>
      </c>
      <c r="AB12" s="39">
        <f>AB11*'Facturación'!AB14*'Facturación'!AB13</f>
        <v>29760</v>
      </c>
      <c r="AC12" s="39">
        <f>AC11*'Facturación'!AC14*'Facturación'!AC13</f>
        <v>28800</v>
      </c>
      <c r="AD12" s="39">
        <f>AD11*'Facturación'!AD14*'Facturación'!AD13</f>
        <v>27280</v>
      </c>
      <c r="AE12" s="39">
        <f>AE11*'Facturación'!AE14*'Facturación'!AE13</f>
        <v>27280</v>
      </c>
      <c r="AF12" s="39">
        <f>AF11*'Facturación'!AF14*'Facturación'!AF13</f>
        <v>26400</v>
      </c>
      <c r="AG12" s="39">
        <f>AG11*'Facturación'!AG14*'Facturación'!AG13</f>
        <v>27280</v>
      </c>
      <c r="AH12" s="40">
        <f>SUM(V12:AG12)</f>
        <v>338640</v>
      </c>
    </row>
    <row r="13" ht="4.5" customHeight="1">
      <c r="A13" s="41"/>
      <c r="B13" s="42"/>
      <c r="C13" s="42"/>
      <c r="D13" s="42"/>
      <c r="E13" s="42"/>
      <c r="F13" s="42"/>
      <c r="G13" s="42"/>
      <c r="H13" s="43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3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3"/>
    </row>
    <row r="14" ht="14.25" hidden="1" customHeight="1" outlineLevel="1">
      <c r="A14" s="6" t="s">
        <v>47</v>
      </c>
      <c r="B14" s="35"/>
      <c r="C14" s="7"/>
      <c r="D14" s="7"/>
      <c r="E14" s="7"/>
      <c r="F14" s="7"/>
      <c r="G14" s="7"/>
      <c r="H14" s="8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8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8"/>
    </row>
    <row r="15" ht="14.25" customHeight="1" collapsed="1">
      <c r="A15" s="28" t="s">
        <v>99</v>
      </c>
      <c r="B15" s="55">
        <v>0.7</v>
      </c>
      <c r="C15" s="55">
        <v>0.7</v>
      </c>
      <c r="D15" s="55">
        <v>0.7</v>
      </c>
      <c r="E15" s="55">
        <v>0.7</v>
      </c>
      <c r="F15" s="55">
        <v>0.7</v>
      </c>
      <c r="G15" s="55">
        <v>0.7</v>
      </c>
      <c r="H15" s="56">
        <f>AVERAGE(B15:G15)</f>
        <v>0.7</v>
      </c>
      <c r="I15" s="55">
        <v>0.65</v>
      </c>
      <c r="J15" s="55">
        <v>0.65</v>
      </c>
      <c r="K15" s="55">
        <v>0.65</v>
      </c>
      <c r="L15" s="55">
        <v>0.65</v>
      </c>
      <c r="M15" s="55">
        <v>0.65</v>
      </c>
      <c r="N15" s="55">
        <v>0.65</v>
      </c>
      <c r="O15" s="55">
        <v>0.65</v>
      </c>
      <c r="P15" s="55">
        <v>0.65</v>
      </c>
      <c r="Q15" s="55">
        <v>0.65</v>
      </c>
      <c r="R15" s="55">
        <v>0.65</v>
      </c>
      <c r="S15" s="55">
        <v>0.65</v>
      </c>
      <c r="T15" s="55">
        <v>0.65</v>
      </c>
      <c r="U15" s="56">
        <f>AVERAGE(I15:T15)</f>
        <v>0.65</v>
      </c>
      <c r="V15" s="55">
        <v>0.6</v>
      </c>
      <c r="W15" s="55">
        <v>0.6</v>
      </c>
      <c r="X15" s="55">
        <v>0.6</v>
      </c>
      <c r="Y15" s="55">
        <v>0.6</v>
      </c>
      <c r="Z15" s="55">
        <v>0.6</v>
      </c>
      <c r="AA15" s="55">
        <v>0.6</v>
      </c>
      <c r="AB15" s="55">
        <v>0.6</v>
      </c>
      <c r="AC15" s="55">
        <v>0.6</v>
      </c>
      <c r="AD15" s="55">
        <v>0.55</v>
      </c>
      <c r="AE15" s="55">
        <v>0.55</v>
      </c>
      <c r="AF15" s="55">
        <v>0.55</v>
      </c>
      <c r="AG15" s="55">
        <v>0.55</v>
      </c>
      <c r="AH15" s="56">
        <f>AVERAGE(V15:AG15)</f>
        <v>0.5833333333</v>
      </c>
    </row>
    <row r="16" ht="14.25" customHeight="1">
      <c r="A16" s="47" t="s">
        <v>102</v>
      </c>
      <c r="B16" s="39">
        <f>B15*'Facturación'!B20*'Facturación'!B19</f>
        <v>0</v>
      </c>
      <c r="C16" s="39">
        <f>C15*'Facturación'!C20*'Facturación'!C19</f>
        <v>0</v>
      </c>
      <c r="D16" s="39">
        <f>D15*'Facturación'!D20*'Facturación'!D19</f>
        <v>0</v>
      </c>
      <c r="E16" s="39">
        <f>E15*'Facturación'!E20*'Facturación'!E19</f>
        <v>0</v>
      </c>
      <c r="F16" s="39">
        <f>F15*'Facturación'!F20*'Facturación'!F19</f>
        <v>0</v>
      </c>
      <c r="G16" s="39">
        <f>G15*'Facturación'!G20*'Facturación'!G19</f>
        <v>0</v>
      </c>
      <c r="H16" s="40">
        <f>SUM(B16:G16)</f>
        <v>0</v>
      </c>
      <c r="I16" s="39">
        <f>I15*'Facturación'!I20*'Facturación'!I19</f>
        <v>1410.5</v>
      </c>
      <c r="J16" s="39">
        <f>J15*'Facturación'!J20*'Facturación'!J19</f>
        <v>2548</v>
      </c>
      <c r="K16" s="39">
        <f>K15*'Facturación'!K20*'Facturación'!K19</f>
        <v>4231.5</v>
      </c>
      <c r="L16" s="39">
        <f>L15*'Facturación'!L20*'Facturación'!L19</f>
        <v>5460</v>
      </c>
      <c r="M16" s="39">
        <f>M15*'Facturación'!M20*'Facturación'!M19</f>
        <v>7052.5</v>
      </c>
      <c r="N16" s="39">
        <f>N15*'Facturación'!N20*'Facturación'!N19</f>
        <v>8135.4</v>
      </c>
      <c r="O16" s="39">
        <f>O15*'Facturación'!O20*'Facturación'!O19</f>
        <v>9873.5</v>
      </c>
      <c r="P16" s="39">
        <f>P15*'Facturación'!P20*'Facturación'!P19</f>
        <v>11284</v>
      </c>
      <c r="Q16" s="39">
        <f>Q15*'Facturación'!Q20*'Facturación'!Q19</f>
        <v>12285</v>
      </c>
      <c r="R16" s="39">
        <f>R15*'Facturación'!R20*'Facturación'!R19</f>
        <v>14105</v>
      </c>
      <c r="S16" s="39">
        <f>S15*'Facturación'!S20*'Facturación'!S19</f>
        <v>13650</v>
      </c>
      <c r="T16" s="39">
        <f>T15*'Facturación'!T20*'Facturación'!T19</f>
        <v>14105</v>
      </c>
      <c r="U16" s="40">
        <f>SUM(I16:T16)</f>
        <v>104140.4</v>
      </c>
      <c r="V16" s="39">
        <f>V15*'Facturación'!V20*'Facturación'!V19</f>
        <v>12600</v>
      </c>
      <c r="W16" s="39">
        <f>W15*'Facturación'!W20*'Facturación'!W19</f>
        <v>12180</v>
      </c>
      <c r="X16" s="39">
        <f>X15*'Facturación'!X20*'Facturación'!X19</f>
        <v>13020</v>
      </c>
      <c r="Y16" s="39">
        <f>Y15*'Facturación'!Y20*'Facturación'!Y19</f>
        <v>11760</v>
      </c>
      <c r="Z16" s="39">
        <f>Z15*'Facturación'!Z20*'Facturación'!Z19</f>
        <v>13020</v>
      </c>
      <c r="AA16" s="39">
        <f>AA15*'Facturación'!AA20*'Facturación'!AA19</f>
        <v>12600</v>
      </c>
      <c r="AB16" s="39">
        <f>AB15*'Facturación'!AB20*'Facturación'!AB19</f>
        <v>13020</v>
      </c>
      <c r="AC16" s="39">
        <f>AC15*'Facturación'!AC20*'Facturación'!AC19</f>
        <v>12600</v>
      </c>
      <c r="AD16" s="39">
        <f>AD15*'Facturación'!AD20*'Facturación'!AD19</f>
        <v>11935</v>
      </c>
      <c r="AE16" s="39">
        <f>AE15*'Facturación'!AE20*'Facturación'!AE19</f>
        <v>11935</v>
      </c>
      <c r="AF16" s="39">
        <f>AF15*'Facturación'!AF20*'Facturación'!AF19</f>
        <v>11550</v>
      </c>
      <c r="AG16" s="39">
        <f>AG15*'Facturación'!AG20*'Facturación'!AG19</f>
        <v>11935</v>
      </c>
      <c r="AH16" s="40">
        <f>SUM(V16:AG16)</f>
        <v>148155</v>
      </c>
    </row>
    <row r="17" ht="9.0" customHeight="1">
      <c r="A17" s="41"/>
      <c r="B17" s="42"/>
      <c r="C17" s="42"/>
      <c r="D17" s="42"/>
      <c r="E17" s="42"/>
      <c r="F17" s="42"/>
      <c r="G17" s="42"/>
      <c r="H17" s="43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3"/>
    </row>
    <row r="18" ht="17.25" customHeight="1">
      <c r="A18" s="47" t="s">
        <v>103</v>
      </c>
      <c r="B18" s="39">
        <f t="shared" ref="B18:AH18" si="1">SUM(B8,B12,B16)</f>
        <v>3906</v>
      </c>
      <c r="C18" s="39">
        <f t="shared" si="1"/>
        <v>7812</v>
      </c>
      <c r="D18" s="39">
        <f t="shared" si="1"/>
        <v>13440</v>
      </c>
      <c r="E18" s="39">
        <f t="shared" si="1"/>
        <v>19964</v>
      </c>
      <c r="F18" s="39">
        <f t="shared" si="1"/>
        <v>25200</v>
      </c>
      <c r="G18" s="39">
        <f t="shared" si="1"/>
        <v>32116</v>
      </c>
      <c r="H18" s="48">
        <f t="shared" si="1"/>
        <v>102438</v>
      </c>
      <c r="I18" s="39">
        <f t="shared" si="1"/>
        <v>36874.5</v>
      </c>
      <c r="J18" s="39">
        <f t="shared" si="1"/>
        <v>39676</v>
      </c>
      <c r="K18" s="39">
        <f t="shared" si="1"/>
        <v>50979.5</v>
      </c>
      <c r="L18" s="39">
        <f t="shared" si="1"/>
        <v>56160</v>
      </c>
      <c r="M18" s="39">
        <f t="shared" si="1"/>
        <v>65084.5</v>
      </c>
      <c r="N18" s="39">
        <f t="shared" si="1"/>
        <v>69344.6</v>
      </c>
      <c r="O18" s="39">
        <f t="shared" si="1"/>
        <v>79189.5</v>
      </c>
      <c r="P18" s="39">
        <f t="shared" si="1"/>
        <v>86242</v>
      </c>
      <c r="Q18" s="39">
        <f t="shared" si="1"/>
        <v>90285</v>
      </c>
      <c r="R18" s="39">
        <f t="shared" si="1"/>
        <v>100347</v>
      </c>
      <c r="S18" s="39">
        <f t="shared" si="1"/>
        <v>102570</v>
      </c>
      <c r="T18" s="39">
        <f t="shared" si="1"/>
        <v>111631</v>
      </c>
      <c r="U18" s="48">
        <f t="shared" si="1"/>
        <v>888383.6</v>
      </c>
      <c r="V18" s="39">
        <f t="shared" si="1"/>
        <v>112680</v>
      </c>
      <c r="W18" s="39">
        <f t="shared" si="1"/>
        <v>112752</v>
      </c>
      <c r="X18" s="39">
        <f t="shared" si="1"/>
        <v>124620</v>
      </c>
      <c r="Y18" s="39">
        <f t="shared" si="1"/>
        <v>112560</v>
      </c>
      <c r="Z18" s="39">
        <f t="shared" si="1"/>
        <v>124620</v>
      </c>
      <c r="AA18" s="39">
        <f t="shared" si="1"/>
        <v>120600</v>
      </c>
      <c r="AB18" s="39">
        <f t="shared" si="1"/>
        <v>124620</v>
      </c>
      <c r="AC18" s="39">
        <f t="shared" si="1"/>
        <v>120600</v>
      </c>
      <c r="AD18" s="39">
        <f t="shared" si="1"/>
        <v>114235</v>
      </c>
      <c r="AE18" s="39">
        <f t="shared" si="1"/>
        <v>114235</v>
      </c>
      <c r="AF18" s="39">
        <f t="shared" si="1"/>
        <v>110550</v>
      </c>
      <c r="AG18" s="39">
        <f t="shared" si="1"/>
        <v>114235</v>
      </c>
      <c r="AH18" s="48">
        <f t="shared" si="1"/>
        <v>1406307</v>
      </c>
    </row>
    <row r="19" ht="14.25" customHeight="1">
      <c r="A19" s="6"/>
      <c r="B19" s="7"/>
      <c r="C19" s="7"/>
      <c r="D19" s="7"/>
      <c r="E19" s="7"/>
      <c r="F19" s="7"/>
      <c r="G19" s="7"/>
      <c r="H19" s="8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8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8"/>
    </row>
    <row r="20" ht="30.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ht="27.75" customHeight="1">
      <c r="A22" s="32" t="s">
        <v>96</v>
      </c>
      <c r="B22" s="73" t="s">
        <v>37</v>
      </c>
    </row>
    <row r="23" ht="14.25" customHeight="1">
      <c r="A23" s="5"/>
      <c r="B23" s="32" t="s">
        <v>38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ht="14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ht="14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2:AH22"/>
  </mergeCells>
  <conditionalFormatting sqref="A2:AH21 A1 U1 AH1 H1 A24:AH1000 A22:A23">
    <cfRule type="expression" dxfId="0" priority="1">
      <formula>_xludf.isformula(A1:Z1000)</formula>
    </cfRule>
  </conditionalFormatting>
  <conditionalFormatting sqref="I1:T1">
    <cfRule type="expression" dxfId="0" priority="2">
      <formula>_xludf.isformula(I1:AH1000)</formula>
    </cfRule>
  </conditionalFormatting>
  <conditionalFormatting sqref="V1:AG1">
    <cfRule type="expression" dxfId="0" priority="3">
      <formula>_xludf.isformula(V1:AU1000)</formula>
    </cfRule>
  </conditionalFormatting>
  <conditionalFormatting sqref="B1:G1">
    <cfRule type="expression" dxfId="0" priority="4">
      <formula>_xludf.isformula(B1:AA1000)</formula>
    </cfRule>
  </conditionalFormatting>
  <conditionalFormatting sqref="B22:AH23">
    <cfRule type="expression" dxfId="0" priority="5">
      <formula>_xludf.isformula(B22:AA1021)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 outlineLevelCol="1" outlineLevelRow="1"/>
  <cols>
    <col customWidth="1" min="1" max="1" width="31.38"/>
    <col customWidth="1" min="2" max="7" width="9.38"/>
    <col customWidth="1" min="8" max="8" width="10.38"/>
    <col customWidth="1" hidden="1" min="9" max="10" width="9.38" outlineLevel="1"/>
    <col customWidth="1" hidden="1" min="11" max="11" width="10.25" outlineLevel="1"/>
    <col customWidth="1" hidden="1" min="12" max="16" width="9.38" outlineLevel="1"/>
    <col customWidth="1" hidden="1" min="17" max="20" width="11.13" outlineLevel="1"/>
    <col customWidth="1" min="21" max="21" width="11.0"/>
    <col customWidth="1" hidden="1" min="22" max="33" width="11.13" outlineLevel="1"/>
    <col customWidth="1" min="34" max="34" width="11.0"/>
  </cols>
  <sheetData>
    <row r="1" ht="30.0" customHeight="1">
      <c r="A1" s="1" t="s">
        <v>104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</v>
      </c>
      <c r="P1" s="2" t="s">
        <v>2</v>
      </c>
      <c r="Q1" s="2" t="s">
        <v>3</v>
      </c>
      <c r="R1" s="2" t="s">
        <v>4</v>
      </c>
      <c r="S1" s="2" t="s">
        <v>5</v>
      </c>
      <c r="T1" s="3" t="s">
        <v>6</v>
      </c>
      <c r="U1" s="4" t="s">
        <v>14</v>
      </c>
      <c r="V1" s="2" t="s">
        <v>8</v>
      </c>
      <c r="W1" s="2" t="s">
        <v>9</v>
      </c>
      <c r="X1" s="2" t="s">
        <v>10</v>
      </c>
      <c r="Y1" s="2" t="s">
        <v>11</v>
      </c>
      <c r="Z1" s="2" t="s">
        <v>12</v>
      </c>
      <c r="AA1" s="2" t="s">
        <v>13</v>
      </c>
      <c r="AB1" s="2" t="s">
        <v>1</v>
      </c>
      <c r="AC1" s="2" t="s">
        <v>2</v>
      </c>
      <c r="AD1" s="2" t="s">
        <v>3</v>
      </c>
      <c r="AE1" s="2" t="s">
        <v>4</v>
      </c>
      <c r="AF1" s="2" t="s">
        <v>5</v>
      </c>
      <c r="AG1" s="3" t="s">
        <v>6</v>
      </c>
      <c r="AH1" s="4" t="s">
        <v>15</v>
      </c>
    </row>
    <row r="2" ht="2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ht="14.25" hidden="1" customHeight="1" outlineLevel="1">
      <c r="A3" s="6" t="s">
        <v>16</v>
      </c>
      <c r="B3" s="7">
        <v>31.0</v>
      </c>
      <c r="C3" s="7">
        <v>31.0</v>
      </c>
      <c r="D3" s="7">
        <v>30.0</v>
      </c>
      <c r="E3" s="7">
        <v>31.0</v>
      </c>
      <c r="F3" s="7">
        <v>30.0</v>
      </c>
      <c r="G3" s="7">
        <v>31.0</v>
      </c>
      <c r="H3" s="8">
        <f>AVERAGE(B3:G3)</f>
        <v>30.66666667</v>
      </c>
      <c r="I3" s="7">
        <v>31.0</v>
      </c>
      <c r="J3" s="7">
        <v>28.0</v>
      </c>
      <c r="K3" s="7">
        <v>31.0</v>
      </c>
      <c r="L3" s="7">
        <v>30.0</v>
      </c>
      <c r="M3" s="7">
        <v>31.0</v>
      </c>
      <c r="N3" s="7">
        <v>29.8</v>
      </c>
      <c r="O3" s="7">
        <v>31.0</v>
      </c>
      <c r="P3" s="7">
        <v>31.0</v>
      </c>
      <c r="Q3" s="7">
        <v>30.0</v>
      </c>
      <c r="R3" s="7">
        <v>31.0</v>
      </c>
      <c r="S3" s="7">
        <v>30.0</v>
      </c>
      <c r="T3" s="7">
        <v>31.0</v>
      </c>
      <c r="U3" s="8">
        <f>AVERAGE(O3:T3)</f>
        <v>30.66666667</v>
      </c>
      <c r="V3" s="7">
        <v>30.0</v>
      </c>
      <c r="W3" s="7">
        <v>29.0</v>
      </c>
      <c r="X3" s="7">
        <v>31.0</v>
      </c>
      <c r="Y3" s="7">
        <v>28.0</v>
      </c>
      <c r="Z3" s="7">
        <v>31.0</v>
      </c>
      <c r="AA3" s="7">
        <v>30.0</v>
      </c>
      <c r="AB3" s="7">
        <v>31.0</v>
      </c>
      <c r="AC3" s="7">
        <v>30.0</v>
      </c>
      <c r="AD3" s="7">
        <v>31.0</v>
      </c>
      <c r="AE3" s="7">
        <v>31.0</v>
      </c>
      <c r="AF3" s="7">
        <v>30.0</v>
      </c>
      <c r="AG3" s="7">
        <v>31.0</v>
      </c>
      <c r="AH3" s="8">
        <f>AVERAGE(AB3:AG3)</f>
        <v>30.66666667</v>
      </c>
    </row>
    <row r="4" ht="18.75" customHeight="1" collapsed="1">
      <c r="A4" s="9" t="s">
        <v>104</v>
      </c>
      <c r="B4" s="10"/>
      <c r="C4" s="10"/>
      <c r="D4" s="10"/>
      <c r="E4" s="10"/>
      <c r="F4" s="10"/>
      <c r="G4" s="10"/>
      <c r="H4" s="34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1"/>
    </row>
    <row r="5" ht="3.75" customHeight="1">
      <c r="A5" s="74"/>
      <c r="B5" s="75"/>
      <c r="C5" s="75"/>
      <c r="D5" s="75"/>
      <c r="E5" s="75"/>
      <c r="F5" s="75"/>
      <c r="G5" s="75"/>
      <c r="H5" s="76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7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7"/>
    </row>
    <row r="6" ht="14.25" hidden="1" customHeight="1" outlineLevel="1">
      <c r="A6" s="6" t="s">
        <v>40</v>
      </c>
      <c r="B6" s="35"/>
      <c r="C6" s="7"/>
      <c r="D6" s="7"/>
      <c r="E6" s="7"/>
      <c r="F6" s="7"/>
      <c r="G6" s="7"/>
      <c r="H6" s="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8"/>
    </row>
    <row r="7" ht="14.25" customHeight="1" collapsed="1">
      <c r="A7" s="28" t="s">
        <v>105</v>
      </c>
      <c r="B7" s="78">
        <v>3000.0</v>
      </c>
      <c r="C7" s="78">
        <v>3000.0</v>
      </c>
      <c r="D7" s="78">
        <v>3000.0</v>
      </c>
      <c r="E7" s="78">
        <v>3000.0</v>
      </c>
      <c r="F7" s="78">
        <v>3000.0</v>
      </c>
      <c r="G7" s="78">
        <v>3000.0</v>
      </c>
      <c r="H7" s="79">
        <f>SUM(B7:G7)</f>
        <v>18000</v>
      </c>
      <c r="I7" s="78">
        <v>4000.0</v>
      </c>
      <c r="J7" s="78">
        <v>4000.0</v>
      </c>
      <c r="K7" s="78">
        <v>4000.0</v>
      </c>
      <c r="L7" s="78">
        <v>4000.0</v>
      </c>
      <c r="M7" s="78">
        <v>4000.0</v>
      </c>
      <c r="N7" s="78">
        <v>4000.0</v>
      </c>
      <c r="O7" s="78">
        <v>4000.0</v>
      </c>
      <c r="P7" s="78">
        <v>4000.0</v>
      </c>
      <c r="Q7" s="78">
        <v>4000.0</v>
      </c>
      <c r="R7" s="78">
        <v>4000.0</v>
      </c>
      <c r="S7" s="78">
        <v>4000.0</v>
      </c>
      <c r="T7" s="78">
        <v>4000.0</v>
      </c>
      <c r="U7" s="79">
        <f t="shared" ref="U7:U8" si="1">AVERAGE(I7:T7)</f>
        <v>4000</v>
      </c>
      <c r="V7" s="78">
        <v>4500.0</v>
      </c>
      <c r="W7" s="78">
        <v>4500.0</v>
      </c>
      <c r="X7" s="78">
        <v>4500.0</v>
      </c>
      <c r="Y7" s="78">
        <v>4500.0</v>
      </c>
      <c r="Z7" s="78">
        <v>4500.0</v>
      </c>
      <c r="AA7" s="78">
        <v>4500.0</v>
      </c>
      <c r="AB7" s="78">
        <v>4500.0</v>
      </c>
      <c r="AC7" s="78">
        <v>4500.0</v>
      </c>
      <c r="AD7" s="78">
        <v>5000.0</v>
      </c>
      <c r="AE7" s="78">
        <v>5000.0</v>
      </c>
      <c r="AF7" s="78">
        <v>5000.0</v>
      </c>
      <c r="AG7" s="78">
        <v>5000.0</v>
      </c>
      <c r="AH7" s="79">
        <f t="shared" ref="AH7:AH8" si="2">AVERAGE(V7:AG7)</f>
        <v>4666.666667</v>
      </c>
    </row>
    <row r="8" ht="14.25" customHeight="1">
      <c r="A8" s="28" t="s">
        <v>106</v>
      </c>
      <c r="B8" s="80">
        <v>2.0</v>
      </c>
      <c r="C8" s="80">
        <v>2.0</v>
      </c>
      <c r="D8" s="80">
        <v>2.0</v>
      </c>
      <c r="E8" s="80">
        <v>2.0</v>
      </c>
      <c r="F8" s="80">
        <v>2.0</v>
      </c>
      <c r="G8" s="80">
        <v>2.0</v>
      </c>
      <c r="H8" s="81">
        <f>AVERAGE(B8:G8)</f>
        <v>2</v>
      </c>
      <c r="I8" s="80">
        <v>2.0</v>
      </c>
      <c r="J8" s="80">
        <v>2.0</v>
      </c>
      <c r="K8" s="80">
        <v>2.0</v>
      </c>
      <c r="L8" s="80">
        <v>2.0</v>
      </c>
      <c r="M8" s="80">
        <v>2.0</v>
      </c>
      <c r="N8" s="80">
        <v>2.0</v>
      </c>
      <c r="O8" s="80">
        <v>2.0</v>
      </c>
      <c r="P8" s="80">
        <v>2.0</v>
      </c>
      <c r="Q8" s="80">
        <v>2.0</v>
      </c>
      <c r="R8" s="80">
        <v>2.0</v>
      </c>
      <c r="S8" s="80">
        <v>2.0</v>
      </c>
      <c r="T8" s="80">
        <v>2.0</v>
      </c>
      <c r="U8" s="81">
        <f t="shared" si="1"/>
        <v>2</v>
      </c>
      <c r="V8" s="80">
        <v>2.0</v>
      </c>
      <c r="W8" s="80">
        <v>2.0</v>
      </c>
      <c r="X8" s="80">
        <v>2.0</v>
      </c>
      <c r="Y8" s="80">
        <v>2.0</v>
      </c>
      <c r="Z8" s="80">
        <v>2.0</v>
      </c>
      <c r="AA8" s="80">
        <v>2.0</v>
      </c>
      <c r="AB8" s="80">
        <v>2.0</v>
      </c>
      <c r="AC8" s="80">
        <v>2.0</v>
      </c>
      <c r="AD8" s="80">
        <v>2.0</v>
      </c>
      <c r="AE8" s="80">
        <v>2.0</v>
      </c>
      <c r="AF8" s="80">
        <v>2.0</v>
      </c>
      <c r="AG8" s="80">
        <v>2.0</v>
      </c>
      <c r="AH8" s="81">
        <f t="shared" si="2"/>
        <v>2</v>
      </c>
    </row>
    <row r="9" ht="14.25" customHeight="1">
      <c r="A9" s="47" t="s">
        <v>107</v>
      </c>
      <c r="B9" s="39">
        <f t="shared" ref="B9:G9" si="3">B7*B8</f>
        <v>6000</v>
      </c>
      <c r="C9" s="39">
        <f t="shared" si="3"/>
        <v>6000</v>
      </c>
      <c r="D9" s="39">
        <f t="shared" si="3"/>
        <v>6000</v>
      </c>
      <c r="E9" s="39">
        <f t="shared" si="3"/>
        <v>6000</v>
      </c>
      <c r="F9" s="39">
        <f t="shared" si="3"/>
        <v>6000</v>
      </c>
      <c r="G9" s="39">
        <f t="shared" si="3"/>
        <v>6000</v>
      </c>
      <c r="H9" s="40">
        <f>SUM(B9:G9)</f>
        <v>36000</v>
      </c>
      <c r="I9" s="39">
        <f t="shared" ref="I9:T9" si="4">I7*I8</f>
        <v>8000</v>
      </c>
      <c r="J9" s="39">
        <f t="shared" si="4"/>
        <v>8000</v>
      </c>
      <c r="K9" s="39">
        <f t="shared" si="4"/>
        <v>8000</v>
      </c>
      <c r="L9" s="39">
        <f t="shared" si="4"/>
        <v>8000</v>
      </c>
      <c r="M9" s="39">
        <f t="shared" si="4"/>
        <v>8000</v>
      </c>
      <c r="N9" s="39">
        <f t="shared" si="4"/>
        <v>8000</v>
      </c>
      <c r="O9" s="39">
        <f t="shared" si="4"/>
        <v>8000</v>
      </c>
      <c r="P9" s="39">
        <f t="shared" si="4"/>
        <v>8000</v>
      </c>
      <c r="Q9" s="39">
        <f t="shared" si="4"/>
        <v>8000</v>
      </c>
      <c r="R9" s="39">
        <f t="shared" si="4"/>
        <v>8000</v>
      </c>
      <c r="S9" s="39">
        <f t="shared" si="4"/>
        <v>8000</v>
      </c>
      <c r="T9" s="39">
        <f t="shared" si="4"/>
        <v>8000</v>
      </c>
      <c r="U9" s="40">
        <f>SUM(I9:T9)</f>
        <v>96000</v>
      </c>
      <c r="V9" s="39">
        <f t="shared" ref="V9:AG9" si="5">V7*V8</f>
        <v>9000</v>
      </c>
      <c r="W9" s="39">
        <f t="shared" si="5"/>
        <v>9000</v>
      </c>
      <c r="X9" s="39">
        <f t="shared" si="5"/>
        <v>9000</v>
      </c>
      <c r="Y9" s="39">
        <f t="shared" si="5"/>
        <v>9000</v>
      </c>
      <c r="Z9" s="39">
        <f t="shared" si="5"/>
        <v>9000</v>
      </c>
      <c r="AA9" s="39">
        <f t="shared" si="5"/>
        <v>9000</v>
      </c>
      <c r="AB9" s="39">
        <f t="shared" si="5"/>
        <v>9000</v>
      </c>
      <c r="AC9" s="39">
        <f t="shared" si="5"/>
        <v>9000</v>
      </c>
      <c r="AD9" s="39">
        <f t="shared" si="5"/>
        <v>10000</v>
      </c>
      <c r="AE9" s="39">
        <f t="shared" si="5"/>
        <v>10000</v>
      </c>
      <c r="AF9" s="39">
        <f t="shared" si="5"/>
        <v>10000</v>
      </c>
      <c r="AG9" s="39">
        <f t="shared" si="5"/>
        <v>10000</v>
      </c>
      <c r="AH9" s="40">
        <f>SUM(V9:AG9)</f>
        <v>112000</v>
      </c>
    </row>
    <row r="10" ht="4.5" customHeight="1">
      <c r="A10" s="41"/>
      <c r="B10" s="42"/>
      <c r="C10" s="42"/>
      <c r="D10" s="42"/>
      <c r="E10" s="42"/>
      <c r="F10" s="42"/>
      <c r="G10" s="42"/>
      <c r="H10" s="43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3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3"/>
    </row>
    <row r="11" ht="14.25" hidden="1" customHeight="1" outlineLevel="1">
      <c r="A11" s="6" t="s">
        <v>45</v>
      </c>
      <c r="B11" s="35"/>
      <c r="C11" s="35"/>
      <c r="D11" s="35"/>
      <c r="E11" s="35"/>
      <c r="F11" s="35"/>
      <c r="G11" s="35"/>
      <c r="H11" s="8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8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8"/>
    </row>
    <row r="12" ht="14.25" customHeight="1" collapsed="1">
      <c r="A12" s="28" t="s">
        <v>105</v>
      </c>
      <c r="B12" s="78">
        <v>3500.0</v>
      </c>
      <c r="C12" s="78">
        <v>3500.0</v>
      </c>
      <c r="D12" s="78">
        <v>3500.0</v>
      </c>
      <c r="E12" s="78">
        <v>3500.0</v>
      </c>
      <c r="F12" s="78">
        <v>3500.0</v>
      </c>
      <c r="G12" s="78">
        <v>3500.0</v>
      </c>
      <c r="H12" s="79">
        <f>SUM(B12:G12)</f>
        <v>21000</v>
      </c>
      <c r="I12" s="78">
        <v>3500.0</v>
      </c>
      <c r="J12" s="78">
        <v>3500.0</v>
      </c>
      <c r="K12" s="78">
        <v>3500.0</v>
      </c>
      <c r="L12" s="78">
        <v>3500.0</v>
      </c>
      <c r="M12" s="78">
        <v>3500.0</v>
      </c>
      <c r="N12" s="78">
        <v>3500.0</v>
      </c>
      <c r="O12" s="78">
        <v>3500.0</v>
      </c>
      <c r="P12" s="78">
        <v>3500.0</v>
      </c>
      <c r="Q12" s="78">
        <v>3500.0</v>
      </c>
      <c r="R12" s="78">
        <v>3500.0</v>
      </c>
      <c r="S12" s="78">
        <v>3500.0</v>
      </c>
      <c r="T12" s="78">
        <v>3500.0</v>
      </c>
      <c r="U12" s="56">
        <f t="shared" ref="U12:U13" si="6">AVERAGE(I12:T12)</f>
        <v>3500</v>
      </c>
      <c r="V12" s="78">
        <v>3500.0</v>
      </c>
      <c r="W12" s="78">
        <v>3500.0</v>
      </c>
      <c r="X12" s="78">
        <v>3500.0</v>
      </c>
      <c r="Y12" s="78">
        <v>3500.0</v>
      </c>
      <c r="Z12" s="78">
        <v>3500.0</v>
      </c>
      <c r="AA12" s="78">
        <v>3500.0</v>
      </c>
      <c r="AB12" s="78">
        <v>3500.0</v>
      </c>
      <c r="AC12" s="78">
        <v>3500.0</v>
      </c>
      <c r="AD12" s="78">
        <v>3500.0</v>
      </c>
      <c r="AE12" s="78">
        <v>3500.0</v>
      </c>
      <c r="AF12" s="78">
        <v>3500.0</v>
      </c>
      <c r="AG12" s="78">
        <v>3500.0</v>
      </c>
      <c r="AH12" s="56">
        <f t="shared" ref="AH12:AH13" si="7">AVERAGE(V12:AG12)</f>
        <v>3500</v>
      </c>
    </row>
    <row r="13" ht="14.25" customHeight="1">
      <c r="A13" s="28" t="s">
        <v>106</v>
      </c>
      <c r="B13" s="80">
        <v>0.0</v>
      </c>
      <c r="C13" s="80">
        <v>0.0</v>
      </c>
      <c r="D13" s="80">
        <v>0.0</v>
      </c>
      <c r="E13" s="80">
        <v>0.0</v>
      </c>
      <c r="F13" s="80">
        <v>0.0</v>
      </c>
      <c r="G13" s="80">
        <v>0.0</v>
      </c>
      <c r="H13" s="81">
        <f>AVERAGE(B13:G13)</f>
        <v>0</v>
      </c>
      <c r="I13" s="80">
        <v>0.0</v>
      </c>
      <c r="J13" s="80">
        <v>0.0</v>
      </c>
      <c r="K13" s="80">
        <v>0.0</v>
      </c>
      <c r="L13" s="80">
        <v>0.0</v>
      </c>
      <c r="M13" s="80">
        <v>1.0</v>
      </c>
      <c r="N13" s="80">
        <v>1.0</v>
      </c>
      <c r="O13" s="80">
        <v>1.0</v>
      </c>
      <c r="P13" s="80">
        <v>1.0</v>
      </c>
      <c r="Q13" s="80">
        <v>1.0</v>
      </c>
      <c r="R13" s="80">
        <v>1.0</v>
      </c>
      <c r="S13" s="80">
        <v>1.0</v>
      </c>
      <c r="T13" s="80">
        <v>1.0</v>
      </c>
      <c r="U13" s="81">
        <f t="shared" si="6"/>
        <v>0.6666666667</v>
      </c>
      <c r="V13" s="80">
        <v>1.0</v>
      </c>
      <c r="W13" s="80">
        <v>1.0</v>
      </c>
      <c r="X13" s="80">
        <v>1.0</v>
      </c>
      <c r="Y13" s="80">
        <v>1.0</v>
      </c>
      <c r="Z13" s="80">
        <v>1.0</v>
      </c>
      <c r="AA13" s="80">
        <v>1.0</v>
      </c>
      <c r="AB13" s="80">
        <v>1.0</v>
      </c>
      <c r="AC13" s="80">
        <v>1.0</v>
      </c>
      <c r="AD13" s="80">
        <v>1.0</v>
      </c>
      <c r="AE13" s="80">
        <v>1.0</v>
      </c>
      <c r="AF13" s="80">
        <v>1.0</v>
      </c>
      <c r="AG13" s="80">
        <v>1.0</v>
      </c>
      <c r="AH13" s="81">
        <f t="shared" si="7"/>
        <v>1</v>
      </c>
    </row>
    <row r="14" ht="14.25" customHeight="1">
      <c r="A14" s="47" t="s">
        <v>108</v>
      </c>
      <c r="B14" s="39">
        <f t="shared" ref="B14:G14" si="8">B12*B13</f>
        <v>0</v>
      </c>
      <c r="C14" s="39">
        <f t="shared" si="8"/>
        <v>0</v>
      </c>
      <c r="D14" s="39">
        <f t="shared" si="8"/>
        <v>0</v>
      </c>
      <c r="E14" s="39">
        <f t="shared" si="8"/>
        <v>0</v>
      </c>
      <c r="F14" s="39">
        <f t="shared" si="8"/>
        <v>0</v>
      </c>
      <c r="G14" s="39">
        <f t="shared" si="8"/>
        <v>0</v>
      </c>
      <c r="H14" s="40">
        <f>SUM(B14:G14)</f>
        <v>0</v>
      </c>
      <c r="I14" s="39">
        <f t="shared" ref="I14:T14" si="9">I12*I13</f>
        <v>0</v>
      </c>
      <c r="J14" s="39">
        <f t="shared" si="9"/>
        <v>0</v>
      </c>
      <c r="K14" s="39">
        <f t="shared" si="9"/>
        <v>0</v>
      </c>
      <c r="L14" s="39">
        <f t="shared" si="9"/>
        <v>0</v>
      </c>
      <c r="M14" s="39">
        <f t="shared" si="9"/>
        <v>3500</v>
      </c>
      <c r="N14" s="39">
        <f t="shared" si="9"/>
        <v>3500</v>
      </c>
      <c r="O14" s="39">
        <f t="shared" si="9"/>
        <v>3500</v>
      </c>
      <c r="P14" s="39">
        <f t="shared" si="9"/>
        <v>3500</v>
      </c>
      <c r="Q14" s="39">
        <f t="shared" si="9"/>
        <v>3500</v>
      </c>
      <c r="R14" s="39">
        <f t="shared" si="9"/>
        <v>3500</v>
      </c>
      <c r="S14" s="39">
        <f t="shared" si="9"/>
        <v>3500</v>
      </c>
      <c r="T14" s="39">
        <f t="shared" si="9"/>
        <v>3500</v>
      </c>
      <c r="U14" s="40">
        <f>SUM(I14:T14)</f>
        <v>28000</v>
      </c>
      <c r="V14" s="39">
        <f t="shared" ref="V14:AG14" si="10">V12*V13</f>
        <v>3500</v>
      </c>
      <c r="W14" s="39">
        <f t="shared" si="10"/>
        <v>3500</v>
      </c>
      <c r="X14" s="39">
        <f t="shared" si="10"/>
        <v>3500</v>
      </c>
      <c r="Y14" s="39">
        <f t="shared" si="10"/>
        <v>3500</v>
      </c>
      <c r="Z14" s="39">
        <f t="shared" si="10"/>
        <v>3500</v>
      </c>
      <c r="AA14" s="39">
        <f t="shared" si="10"/>
        <v>3500</v>
      </c>
      <c r="AB14" s="39">
        <f t="shared" si="10"/>
        <v>3500</v>
      </c>
      <c r="AC14" s="39">
        <f t="shared" si="10"/>
        <v>3500</v>
      </c>
      <c r="AD14" s="39">
        <f t="shared" si="10"/>
        <v>3500</v>
      </c>
      <c r="AE14" s="39">
        <f t="shared" si="10"/>
        <v>3500</v>
      </c>
      <c r="AF14" s="39">
        <f t="shared" si="10"/>
        <v>3500</v>
      </c>
      <c r="AG14" s="39">
        <f t="shared" si="10"/>
        <v>3500</v>
      </c>
      <c r="AH14" s="40">
        <f>SUM(V14:AG14)</f>
        <v>42000</v>
      </c>
    </row>
    <row r="15" ht="4.5" customHeight="1">
      <c r="A15" s="41"/>
      <c r="B15" s="42"/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3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3"/>
    </row>
    <row r="16" ht="14.25" hidden="1" customHeight="1" outlineLevel="1">
      <c r="A16" s="6" t="s">
        <v>47</v>
      </c>
      <c r="B16" s="35"/>
      <c r="C16" s="35"/>
      <c r="D16" s="35"/>
      <c r="E16" s="35"/>
      <c r="F16" s="35"/>
      <c r="G16" s="35"/>
      <c r="H16" s="8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8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8"/>
    </row>
    <row r="17" ht="14.25" customHeight="1" collapsed="1">
      <c r="A17" s="28" t="s">
        <v>105</v>
      </c>
      <c r="B17" s="78">
        <v>2000.0</v>
      </c>
      <c r="C17" s="78">
        <v>2000.0</v>
      </c>
      <c r="D17" s="78">
        <v>2000.0</v>
      </c>
      <c r="E17" s="78">
        <v>2000.0</v>
      </c>
      <c r="F17" s="78">
        <v>2000.0</v>
      </c>
      <c r="G17" s="78">
        <v>2000.0</v>
      </c>
      <c r="H17" s="79">
        <f>SUM(B17:G17)</f>
        <v>12000</v>
      </c>
      <c r="I17" s="78">
        <v>2000.0</v>
      </c>
      <c r="J17" s="78">
        <v>2000.0</v>
      </c>
      <c r="K17" s="78">
        <v>2000.0</v>
      </c>
      <c r="L17" s="78">
        <v>2000.0</v>
      </c>
      <c r="M17" s="78">
        <v>2000.0</v>
      </c>
      <c r="N17" s="78">
        <v>2000.0</v>
      </c>
      <c r="O17" s="78">
        <v>2000.0</v>
      </c>
      <c r="P17" s="78">
        <v>2000.0</v>
      </c>
      <c r="Q17" s="78">
        <v>2000.0</v>
      </c>
      <c r="R17" s="78">
        <v>2000.0</v>
      </c>
      <c r="S17" s="78">
        <v>2000.0</v>
      </c>
      <c r="T17" s="78">
        <v>2000.0</v>
      </c>
      <c r="U17" s="56">
        <f t="shared" ref="U17:U18" si="11">AVERAGE(I17:T17)</f>
        <v>2000</v>
      </c>
      <c r="V17" s="78">
        <v>2000.0</v>
      </c>
      <c r="W17" s="78">
        <v>2000.0</v>
      </c>
      <c r="X17" s="78">
        <v>2000.0</v>
      </c>
      <c r="Y17" s="78">
        <v>2000.0</v>
      </c>
      <c r="Z17" s="78">
        <v>2000.0</v>
      </c>
      <c r="AA17" s="78">
        <v>2000.0</v>
      </c>
      <c r="AB17" s="78">
        <v>2000.0</v>
      </c>
      <c r="AC17" s="78">
        <v>2000.0</v>
      </c>
      <c r="AD17" s="78">
        <v>2000.0</v>
      </c>
      <c r="AE17" s="78">
        <v>2000.0</v>
      </c>
      <c r="AF17" s="78">
        <v>2000.0</v>
      </c>
      <c r="AG17" s="78">
        <v>2000.0</v>
      </c>
      <c r="AH17" s="56">
        <f t="shared" ref="AH17:AH18" si="12">AVERAGE(V17:AG17)</f>
        <v>2000</v>
      </c>
    </row>
    <row r="18" ht="14.25" customHeight="1">
      <c r="A18" s="28" t="s">
        <v>106</v>
      </c>
      <c r="B18" s="80">
        <v>0.0</v>
      </c>
      <c r="C18" s="80">
        <v>0.0</v>
      </c>
      <c r="D18" s="80">
        <v>0.0</v>
      </c>
      <c r="E18" s="80">
        <v>0.0</v>
      </c>
      <c r="F18" s="80">
        <v>0.0</v>
      </c>
      <c r="G18" s="80">
        <v>0.0</v>
      </c>
      <c r="H18" s="81">
        <f>AVERAGE(B18:G18)</f>
        <v>0</v>
      </c>
      <c r="I18" s="80">
        <v>1.0</v>
      </c>
      <c r="J18" s="80">
        <v>1.0</v>
      </c>
      <c r="K18" s="80">
        <v>1.0</v>
      </c>
      <c r="L18" s="80">
        <v>1.0</v>
      </c>
      <c r="M18" s="80">
        <v>1.0</v>
      </c>
      <c r="N18" s="80">
        <v>1.0</v>
      </c>
      <c r="O18" s="80">
        <v>1.0</v>
      </c>
      <c r="P18" s="80">
        <v>1.0</v>
      </c>
      <c r="Q18" s="80">
        <v>2.0</v>
      </c>
      <c r="R18" s="80">
        <v>2.0</v>
      </c>
      <c r="S18" s="80">
        <v>2.0</v>
      </c>
      <c r="T18" s="80">
        <v>2.0</v>
      </c>
      <c r="U18" s="81">
        <f t="shared" si="11"/>
        <v>1.333333333</v>
      </c>
      <c r="V18" s="80">
        <v>2.0</v>
      </c>
      <c r="W18" s="80">
        <v>2.0</v>
      </c>
      <c r="X18" s="80">
        <v>2.0</v>
      </c>
      <c r="Y18" s="80">
        <v>2.0</v>
      </c>
      <c r="Z18" s="80">
        <v>2.0</v>
      </c>
      <c r="AA18" s="80">
        <v>2.0</v>
      </c>
      <c r="AB18" s="80">
        <v>2.0</v>
      </c>
      <c r="AC18" s="80">
        <v>2.0</v>
      </c>
      <c r="AD18" s="80">
        <v>2.0</v>
      </c>
      <c r="AE18" s="80">
        <v>2.0</v>
      </c>
      <c r="AF18" s="80">
        <v>2.0</v>
      </c>
      <c r="AG18" s="80">
        <v>2.0</v>
      </c>
      <c r="AH18" s="81">
        <f t="shared" si="12"/>
        <v>2</v>
      </c>
    </row>
    <row r="19" ht="14.25" customHeight="1">
      <c r="A19" s="47" t="s">
        <v>109</v>
      </c>
      <c r="B19" s="39">
        <f t="shared" ref="B19:G19" si="13">B17*B18</f>
        <v>0</v>
      </c>
      <c r="C19" s="39">
        <f t="shared" si="13"/>
        <v>0</v>
      </c>
      <c r="D19" s="39">
        <f t="shared" si="13"/>
        <v>0</v>
      </c>
      <c r="E19" s="39">
        <f t="shared" si="13"/>
        <v>0</v>
      </c>
      <c r="F19" s="39">
        <f t="shared" si="13"/>
        <v>0</v>
      </c>
      <c r="G19" s="39">
        <f t="shared" si="13"/>
        <v>0</v>
      </c>
      <c r="H19" s="40">
        <f>SUM(B19:G19)</f>
        <v>0</v>
      </c>
      <c r="I19" s="39">
        <f>I18*'Facturación'!I20*'Facturación'!I19</f>
        <v>2170</v>
      </c>
      <c r="J19" s="39">
        <f>J18*'Facturación'!J20*'Facturación'!J19</f>
        <v>3920</v>
      </c>
      <c r="K19" s="39">
        <f>K18*'Facturación'!K20*'Facturación'!K19</f>
        <v>6510</v>
      </c>
      <c r="L19" s="39">
        <f>L18*'Facturación'!L20*'Facturación'!L19</f>
        <v>8400</v>
      </c>
      <c r="M19" s="39">
        <f>M18*'Facturación'!M20*'Facturación'!M19</f>
        <v>10850</v>
      </c>
      <c r="N19" s="39">
        <f>N18*'Facturación'!N20*'Facturación'!N19</f>
        <v>12516</v>
      </c>
      <c r="O19" s="39">
        <f>O18*'Facturación'!O20*'Facturación'!O19</f>
        <v>15190</v>
      </c>
      <c r="P19" s="39">
        <f>P18*'Facturación'!P20*'Facturación'!P19</f>
        <v>17360</v>
      </c>
      <c r="Q19" s="39">
        <f>Q18*'Facturación'!Q20*'Facturación'!Q19</f>
        <v>37800</v>
      </c>
      <c r="R19" s="39">
        <f>R18*'Facturación'!R20*'Facturación'!R19</f>
        <v>43400</v>
      </c>
      <c r="S19" s="39">
        <f>S18*'Facturación'!S20*'Facturación'!S19</f>
        <v>42000</v>
      </c>
      <c r="T19" s="39">
        <f>T18*'Facturación'!T20*'Facturación'!T19</f>
        <v>43400</v>
      </c>
      <c r="U19" s="40">
        <f>SUM(I19:T19)</f>
        <v>243516</v>
      </c>
      <c r="V19" s="39">
        <f>V18*'Facturación'!V20*'Facturación'!V19</f>
        <v>42000</v>
      </c>
      <c r="W19" s="39">
        <f>W18*'Facturación'!W20*'Facturación'!W19</f>
        <v>40600</v>
      </c>
      <c r="X19" s="39">
        <f>X18*'Facturación'!X20*'Facturación'!X19</f>
        <v>43400</v>
      </c>
      <c r="Y19" s="39">
        <f>Y18*'Facturación'!Y20*'Facturación'!Y19</f>
        <v>39200</v>
      </c>
      <c r="Z19" s="39">
        <f>Z18*'Facturación'!Z20*'Facturación'!Z19</f>
        <v>43400</v>
      </c>
      <c r="AA19" s="39">
        <f>AA18*'Facturación'!AA20*'Facturación'!AA19</f>
        <v>42000</v>
      </c>
      <c r="AB19" s="39">
        <f>AB18*'Facturación'!AB20*'Facturación'!AB19</f>
        <v>43400</v>
      </c>
      <c r="AC19" s="39">
        <f>AC18*'Facturación'!AC20*'Facturación'!AC19</f>
        <v>42000</v>
      </c>
      <c r="AD19" s="39">
        <f>AD18*'Facturación'!AD20*'Facturación'!AD19</f>
        <v>43400</v>
      </c>
      <c r="AE19" s="39">
        <f>AE18*'Facturación'!AE20*'Facturación'!AE19</f>
        <v>43400</v>
      </c>
      <c r="AF19" s="39">
        <f>AF18*'Facturación'!AF20*'Facturación'!AF19</f>
        <v>42000</v>
      </c>
      <c r="AG19" s="39">
        <f>AG18*'Facturación'!AG20*'Facturación'!AG19</f>
        <v>43400</v>
      </c>
      <c r="AH19" s="40">
        <f>SUM(V19:AG19)</f>
        <v>508200</v>
      </c>
    </row>
    <row r="20" ht="9.0" customHeight="1">
      <c r="A20" s="41"/>
      <c r="B20" s="42"/>
      <c r="C20" s="42"/>
      <c r="D20" s="42"/>
      <c r="E20" s="42"/>
      <c r="F20" s="42"/>
      <c r="G20" s="42"/>
      <c r="H20" s="43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3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3"/>
    </row>
    <row r="21" ht="17.25" customHeight="1">
      <c r="A21" s="47" t="s">
        <v>110</v>
      </c>
      <c r="B21" s="39">
        <f t="shared" ref="B21:AH21" si="14">SUM(B9,B14,B19)</f>
        <v>6000</v>
      </c>
      <c r="C21" s="39">
        <f t="shared" si="14"/>
        <v>6000</v>
      </c>
      <c r="D21" s="39">
        <f t="shared" si="14"/>
        <v>6000</v>
      </c>
      <c r="E21" s="39">
        <f t="shared" si="14"/>
        <v>6000</v>
      </c>
      <c r="F21" s="39">
        <f t="shared" si="14"/>
        <v>6000</v>
      </c>
      <c r="G21" s="39">
        <f t="shared" si="14"/>
        <v>6000</v>
      </c>
      <c r="H21" s="48">
        <f t="shared" si="14"/>
        <v>36000</v>
      </c>
      <c r="I21" s="39">
        <f t="shared" si="14"/>
        <v>10170</v>
      </c>
      <c r="J21" s="39">
        <f t="shared" si="14"/>
        <v>11920</v>
      </c>
      <c r="K21" s="39">
        <f t="shared" si="14"/>
        <v>14510</v>
      </c>
      <c r="L21" s="39">
        <f t="shared" si="14"/>
        <v>16400</v>
      </c>
      <c r="M21" s="39">
        <f t="shared" si="14"/>
        <v>22350</v>
      </c>
      <c r="N21" s="39">
        <f t="shared" si="14"/>
        <v>24016</v>
      </c>
      <c r="O21" s="39">
        <f t="shared" si="14"/>
        <v>26690</v>
      </c>
      <c r="P21" s="39">
        <f t="shared" si="14"/>
        <v>28860</v>
      </c>
      <c r="Q21" s="39">
        <f t="shared" si="14"/>
        <v>49300</v>
      </c>
      <c r="R21" s="39">
        <f t="shared" si="14"/>
        <v>54900</v>
      </c>
      <c r="S21" s="39">
        <f t="shared" si="14"/>
        <v>53500</v>
      </c>
      <c r="T21" s="39">
        <f t="shared" si="14"/>
        <v>54900</v>
      </c>
      <c r="U21" s="48">
        <f t="shared" si="14"/>
        <v>367516</v>
      </c>
      <c r="V21" s="39">
        <f t="shared" si="14"/>
        <v>54500</v>
      </c>
      <c r="W21" s="39">
        <f t="shared" si="14"/>
        <v>53100</v>
      </c>
      <c r="X21" s="39">
        <f t="shared" si="14"/>
        <v>55900</v>
      </c>
      <c r="Y21" s="39">
        <f t="shared" si="14"/>
        <v>51700</v>
      </c>
      <c r="Z21" s="39">
        <f t="shared" si="14"/>
        <v>55900</v>
      </c>
      <c r="AA21" s="39">
        <f t="shared" si="14"/>
        <v>54500</v>
      </c>
      <c r="AB21" s="39">
        <f t="shared" si="14"/>
        <v>55900</v>
      </c>
      <c r="AC21" s="39">
        <f t="shared" si="14"/>
        <v>54500</v>
      </c>
      <c r="AD21" s="39">
        <f t="shared" si="14"/>
        <v>56900</v>
      </c>
      <c r="AE21" s="39">
        <f t="shared" si="14"/>
        <v>56900</v>
      </c>
      <c r="AF21" s="39">
        <f t="shared" si="14"/>
        <v>55500</v>
      </c>
      <c r="AG21" s="39">
        <f t="shared" si="14"/>
        <v>56900</v>
      </c>
      <c r="AH21" s="48">
        <f t="shared" si="14"/>
        <v>662200</v>
      </c>
    </row>
    <row r="22" ht="14.25" customHeight="1">
      <c r="A22" s="6"/>
      <c r="B22" s="7"/>
      <c r="C22" s="7"/>
      <c r="D22" s="7"/>
      <c r="E22" s="7"/>
      <c r="F22" s="7"/>
      <c r="G22" s="7"/>
      <c r="H22" s="8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8"/>
    </row>
    <row r="23" ht="30.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ht="27.75" customHeight="1">
      <c r="A25" s="32" t="s">
        <v>96</v>
      </c>
      <c r="B25" s="33" t="s">
        <v>37</v>
      </c>
    </row>
    <row r="26" ht="15.0" customHeight="1">
      <c r="A26" s="5"/>
      <c r="B26" s="32" t="s">
        <v>38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ht="14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ht="14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5:AH25"/>
  </mergeCells>
  <conditionalFormatting sqref="I1:T1">
    <cfRule type="expression" dxfId="0" priority="1">
      <formula>_xludf.isformula(I1:AH1000)</formula>
    </cfRule>
  </conditionalFormatting>
  <conditionalFormatting sqref="V1:AG1">
    <cfRule type="expression" dxfId="0" priority="2">
      <formula>_xludf.isformula(V1:AU1000)</formula>
    </cfRule>
  </conditionalFormatting>
  <conditionalFormatting sqref="B1:G1">
    <cfRule type="expression" dxfId="0" priority="3">
      <formula>_xludf.isformula(B1:AA1000)</formula>
    </cfRule>
  </conditionalFormatting>
  <conditionalFormatting sqref="B25:AH26">
    <cfRule type="expression" dxfId="0" priority="4">
      <formula>_xludf.isformula(B25:AA1024)</formula>
    </cfRule>
  </conditionalFormatting>
  <printOptions/>
  <pageMargins bottom="0.75" footer="0.0" header="0.0" left="0.7" right="0.7" top="0.75"/>
  <pageSetup orientation="landscape"/>
  <drawing r:id="rId1"/>
</worksheet>
</file>