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ventaire flotte" sheetId="1" state="visible" r:id="rId1"/>
    <sheet xmlns:r="http://schemas.openxmlformats.org/officeDocument/2006/relationships" name="Scoring décision" sheetId="2" state="visible" r:id="rId2"/>
    <sheet xmlns:r="http://schemas.openxmlformats.org/officeDocument/2006/relationships" name="Comparateur TCO" sheetId="3" state="visible" r:id="rId3"/>
    <sheet xmlns:r="http://schemas.openxmlformats.org/officeDocument/2006/relationships" name="Plan d'action 12 moi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b val="1"/>
      <color rgb="00FFFFFF"/>
    </font>
    <font>
      <b val="1"/>
    </font>
  </fonts>
  <fills count="4">
    <fill>
      <patternFill/>
    </fill>
    <fill>
      <patternFill patternType="gray125"/>
    </fill>
    <fill>
      <patternFill patternType="solid">
        <fgColor rgb="001F4E78"/>
        <bgColor rgb="001F4E78"/>
      </patternFill>
    </fill>
    <fill>
      <patternFill patternType="solid">
        <fgColor rgb="00FFE5D9"/>
        <bgColor rgb="00FFE5D9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4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0" borderId="0" pivotButton="0" quotePrefix="0" xfId="0"/>
    <xf numFmtId="0" fontId="2" fillId="3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2"/>
  <sheetViews>
    <sheetView workbookViewId="0">
      <selection activeCell="A1" sqref="A1"/>
    </sheetView>
  </sheetViews>
  <sheetFormatPr baseColWidth="8" defaultRowHeight="15"/>
  <cols>
    <col width="4" customWidth="1" min="1" max="1"/>
    <col width="22" customWidth="1" min="2" max="2"/>
    <col width="16" customWidth="1" min="3" max="3"/>
    <col width="8" customWidth="1" min="4" max="4"/>
    <col width="12" customWidth="1" min="5" max="5"/>
    <col width="14" customWidth="1" min="6" max="6"/>
    <col width="16" customWidth="1" min="7" max="7"/>
    <col width="14" customWidth="1" min="8" max="8"/>
    <col width="18" customWidth="1" min="9" max="9"/>
    <col width="12" customWidth="1" min="10" max="10"/>
    <col width="14" customWidth="1" min="11" max="11"/>
    <col width="22" customWidth="1" min="12" max="12"/>
  </cols>
  <sheetData>
    <row r="1">
      <c r="A1" s="1" t="inlineStr">
        <is>
          <t>#</t>
        </is>
      </c>
      <c r="B1" s="1" t="inlineStr">
        <is>
          <t>Marque/Modèle</t>
        </is>
      </c>
      <c r="C1" s="1" t="inlineStr">
        <is>
          <t>Immatriculation</t>
        </is>
      </c>
      <c r="D1" s="1" t="inlineStr">
        <is>
          <t>Année</t>
        </is>
      </c>
      <c r="E1" s="1" t="inlineStr">
        <is>
          <t>Kilométrage</t>
        </is>
      </c>
      <c r="F1" s="1" t="inlineStr">
        <is>
          <t>Valeur achat HT</t>
        </is>
      </c>
      <c r="G1" s="1" t="inlineStr">
        <is>
          <t>Valeur résiduelle estimée</t>
        </is>
      </c>
      <c r="H1" s="1" t="inlineStr">
        <is>
          <t>TVS annuelle (EUR)</t>
        </is>
      </c>
      <c r="I1" s="1" t="inlineStr">
        <is>
          <t>Coût entretien 12 mois (EUR)</t>
        </is>
      </c>
      <c r="J1" s="1" t="inlineStr">
        <is>
          <t>Contrat</t>
        </is>
      </c>
      <c r="K1" s="1" t="inlineStr">
        <is>
          <t>Date fin contrat</t>
        </is>
      </c>
      <c r="L1" s="1" t="inlineStr">
        <is>
          <t>Usage métier</t>
        </is>
      </c>
    </row>
    <row r="2">
      <c r="A2" t="n">
        <v>1</v>
      </c>
      <c r="B2" t="inlineStr">
        <is>
          <t>Renault Clio V</t>
        </is>
      </c>
      <c r="C2" t="inlineStr">
        <is>
          <t>FZ-128-AB</t>
        </is>
      </c>
      <c r="D2" t="n">
        <v>2022</v>
      </c>
      <c r="E2" t="n">
        <v>45000</v>
      </c>
      <c r="F2" t="n">
        <v>18500</v>
      </c>
      <c r="G2" t="n">
        <v>9500</v>
      </c>
      <c r="H2" t="n">
        <v>380</v>
      </c>
      <c r="I2" t="n">
        <v>620</v>
      </c>
      <c r="J2" t="inlineStr">
        <is>
          <t>Propriété</t>
        </is>
      </c>
      <c r="K2" t="inlineStr">
        <is>
          <t>—</t>
        </is>
      </c>
      <c r="L2" t="inlineStr">
        <is>
          <t>Commercial terrain</t>
        </is>
      </c>
    </row>
    <row r="3">
      <c r="A3" t="n">
        <v>2</v>
      </c>
      <c r="B3" t="inlineStr">
        <is>
          <t>Peugeot 308</t>
        </is>
      </c>
      <c r="C3" t="inlineStr">
        <is>
          <t>GA-204-CD</t>
        </is>
      </c>
      <c r="D3" t="n">
        <v>2021</v>
      </c>
      <c r="E3" t="n">
        <v>78000</v>
      </c>
      <c r="F3" t="n">
        <v>22000</v>
      </c>
      <c r="G3" t="n">
        <v>9800</v>
      </c>
      <c r="H3" t="n">
        <v>560</v>
      </c>
      <c r="I3" t="n">
        <v>1100</v>
      </c>
      <c r="J3" t="inlineStr">
        <is>
          <t>LLD</t>
        </is>
      </c>
      <c r="K3" t="inlineStr">
        <is>
          <t>15/09/2026</t>
        </is>
      </c>
      <c r="L3" t="inlineStr">
        <is>
          <t>Commercial régional</t>
        </is>
      </c>
    </row>
    <row r="4">
      <c r="A4" t="n">
        <v>3</v>
      </c>
      <c r="B4" t="inlineStr">
        <is>
          <t>Citroën Berlingo</t>
        </is>
      </c>
      <c r="C4" t="inlineStr">
        <is>
          <t>EH-712-EF</t>
        </is>
      </c>
      <c r="D4" t="n">
        <v>2019</v>
      </c>
      <c r="E4" t="n">
        <v>132000</v>
      </c>
      <c r="F4" t="n">
        <v>17500</v>
      </c>
      <c r="G4" t="n">
        <v>5200</v>
      </c>
      <c r="H4" t="n">
        <v>720</v>
      </c>
      <c r="I4" t="n">
        <v>2300</v>
      </c>
      <c r="J4" t="inlineStr">
        <is>
          <t>Propriété</t>
        </is>
      </c>
      <c r="K4" t="inlineStr">
        <is>
          <t>—</t>
        </is>
      </c>
      <c r="L4" t="inlineStr">
        <is>
          <t>Livraison BtoB</t>
        </is>
      </c>
    </row>
    <row r="5">
      <c r="A5" t="n">
        <v>4</v>
      </c>
      <c r="B5" t="inlineStr">
        <is>
          <t>Renault Trafic</t>
        </is>
      </c>
      <c r="C5" t="inlineStr">
        <is>
          <t>DK-543-GH</t>
        </is>
      </c>
      <c r="D5" t="n">
        <v>2017</v>
      </c>
      <c r="E5" t="n">
        <v>165000</v>
      </c>
      <c r="F5" t="n">
        <v>24000</v>
      </c>
      <c r="G5" t="n">
        <v>6500</v>
      </c>
      <c r="H5" t="n">
        <v>980</v>
      </c>
      <c r="I5" t="n">
        <v>3200</v>
      </c>
      <c r="J5" t="inlineStr">
        <is>
          <t>Propriété</t>
        </is>
      </c>
      <c r="K5" t="inlineStr">
        <is>
          <t>—</t>
        </is>
      </c>
      <c r="L5" t="inlineStr">
        <is>
          <t>Chantier</t>
        </is>
      </c>
    </row>
    <row r="6">
      <c r="A6" t="n">
        <v>5</v>
      </c>
      <c r="B6" t="inlineStr">
        <is>
          <t>Peugeot Partner</t>
        </is>
      </c>
      <c r="C6" t="inlineStr">
        <is>
          <t>FT-019-IJ</t>
        </is>
      </c>
      <c r="D6" t="n">
        <v>2023</v>
      </c>
      <c r="E6" t="n">
        <v>28000</v>
      </c>
      <c r="F6" t="n">
        <v>24500</v>
      </c>
      <c r="G6" t="n">
        <v>17500</v>
      </c>
      <c r="H6" t="n">
        <v>420</v>
      </c>
      <c r="I6" t="n">
        <v>280</v>
      </c>
      <c r="J6" t="inlineStr">
        <is>
          <t>LOA</t>
        </is>
      </c>
      <c r="K6" t="inlineStr">
        <is>
          <t>30/06/2027</t>
        </is>
      </c>
      <c r="L6" t="inlineStr">
        <is>
          <t>Livraison urbain</t>
        </is>
      </c>
    </row>
    <row r="7">
      <c r="A7" t="n">
        <v>6</v>
      </c>
      <c r="B7" t="inlineStr">
        <is>
          <t>Renault Kangoo</t>
        </is>
      </c>
      <c r="C7" t="inlineStr">
        <is>
          <t>EB-887-KL</t>
        </is>
      </c>
      <c r="D7" t="n">
        <v>2018</v>
      </c>
      <c r="E7" t="n">
        <v>148000</v>
      </c>
      <c r="F7" t="n">
        <v>16000</v>
      </c>
      <c r="G7" t="n">
        <v>4900</v>
      </c>
      <c r="H7" t="n">
        <v>880</v>
      </c>
      <c r="I7" t="n">
        <v>2800</v>
      </c>
      <c r="J7" t="inlineStr">
        <is>
          <t>Propriété</t>
        </is>
      </c>
      <c r="K7" t="inlineStr">
        <is>
          <t>—</t>
        </is>
      </c>
      <c r="L7" t="inlineStr">
        <is>
          <t>Maintenance</t>
        </is>
      </c>
    </row>
    <row r="8">
      <c r="A8" t="n">
        <v>7</v>
      </c>
      <c r="B8" t="inlineStr">
        <is>
          <t>Tesla Model 3</t>
        </is>
      </c>
      <c r="C8" t="inlineStr">
        <is>
          <t>GD-456-MN</t>
        </is>
      </c>
      <c r="D8" t="n">
        <v>2024</v>
      </c>
      <c r="E8" t="n">
        <v>18000</v>
      </c>
      <c r="F8" t="n">
        <v>42000</v>
      </c>
      <c r="G8" t="n">
        <v>32000</v>
      </c>
      <c r="H8" t="n">
        <v>0</v>
      </c>
      <c r="I8" t="n">
        <v>220</v>
      </c>
      <c r="J8" t="inlineStr">
        <is>
          <t>LLD</t>
        </is>
      </c>
      <c r="K8" t="inlineStr">
        <is>
          <t>31/12/2027</t>
        </is>
      </c>
      <c r="L8" t="inlineStr">
        <is>
          <t>Direction commerciale</t>
        </is>
      </c>
    </row>
    <row r="9">
      <c r="A9" t="n">
        <v>8</v>
      </c>
      <c r="B9" t="inlineStr">
        <is>
          <t>Dacia Sandero</t>
        </is>
      </c>
      <c r="C9" t="inlineStr">
        <is>
          <t>EJ-321-OP</t>
        </is>
      </c>
      <c r="D9" t="n">
        <v>2020</v>
      </c>
      <c r="E9" t="n">
        <v>92000</v>
      </c>
      <c r="F9" t="n">
        <v>12500</v>
      </c>
      <c r="G9" t="n">
        <v>6800</v>
      </c>
      <c r="H9" t="n">
        <v>280</v>
      </c>
      <c r="I9" t="n">
        <v>940</v>
      </c>
      <c r="J9" t="inlineStr">
        <is>
          <t>Propriété</t>
        </is>
      </c>
      <c r="K9" t="inlineStr">
        <is>
          <t>—</t>
        </is>
      </c>
      <c r="L9" t="inlineStr">
        <is>
          <t>Pool intersites</t>
        </is>
      </c>
    </row>
    <row r="10">
      <c r="A10" t="n">
        <v>9</v>
      </c>
      <c r="B10" t="inlineStr">
        <is>
          <t>Mercedes Vito</t>
        </is>
      </c>
      <c r="C10" t="inlineStr">
        <is>
          <t>FC-654-QR</t>
        </is>
      </c>
      <c r="D10" t="n">
        <v>2022</v>
      </c>
      <c r="E10" t="n">
        <v>64000</v>
      </c>
      <c r="F10" t="n">
        <v>38000</v>
      </c>
      <c r="G10" t="n">
        <v>21000</v>
      </c>
      <c r="H10" t="n">
        <v>1450</v>
      </c>
      <c r="I10" t="n">
        <v>1280</v>
      </c>
      <c r="J10" t="inlineStr">
        <is>
          <t>LLD</t>
        </is>
      </c>
      <c r="K10" t="inlineStr">
        <is>
          <t>30/04/2026</t>
        </is>
      </c>
      <c r="L10" t="inlineStr">
        <is>
          <t>Atelier itinérant</t>
        </is>
      </c>
    </row>
    <row r="11">
      <c r="A11" t="n">
        <v>10</v>
      </c>
      <c r="B11" t="inlineStr">
        <is>
          <t>Toyota Yaris Hybrid</t>
        </is>
      </c>
      <c r="C11" t="inlineStr">
        <is>
          <t>GE-987-ST</t>
        </is>
      </c>
      <c r="D11" t="n">
        <v>2024</v>
      </c>
      <c r="E11" t="n">
        <v>14000</v>
      </c>
      <c r="F11" t="n">
        <v>21500</v>
      </c>
      <c r="G11" t="n">
        <v>16500</v>
      </c>
      <c r="H11" t="n">
        <v>0</v>
      </c>
      <c r="I11" t="n">
        <v>180</v>
      </c>
      <c r="J11" t="inlineStr">
        <is>
          <t>LOA</t>
        </is>
      </c>
      <c r="K11" t="inlineStr">
        <is>
          <t>31/03/2027</t>
        </is>
      </c>
      <c r="L11" t="inlineStr">
        <is>
          <t>Commercial flotte</t>
        </is>
      </c>
    </row>
    <row r="12">
      <c r="D12" s="2" t="inlineStr">
        <is>
          <t>Moy/Tot</t>
        </is>
      </c>
      <c r="E12" s="2">
        <f>AVERAGE(E2:E11)</f>
        <v/>
      </c>
      <c r="H12" s="2">
        <f>SUM(H2:H11)</f>
        <v/>
      </c>
      <c r="I12" s="2">
        <f>SUM(I2:I11)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P11"/>
  <sheetViews>
    <sheetView workbookViewId="0">
      <selection activeCell="A1" sqref="A1"/>
    </sheetView>
  </sheetViews>
  <sheetFormatPr baseColWidth="8" defaultRowHeight="15"/>
  <cols>
    <col width="4" customWidth="1" min="1" max="1"/>
    <col width="14" customWidth="1" min="2" max="2"/>
    <col width="10" customWidth="1" min="3" max="3"/>
    <col width="10" customWidth="1" min="4" max="4"/>
    <col width="8" customWidth="1" min="5" max="5"/>
    <col width="12" customWidth="1" min="6" max="6"/>
    <col width="14" customWidth="1" min="7" max="7"/>
    <col width="14" customWidth="1" min="8" max="8"/>
    <col width="8" customWidth="1" min="9" max="9"/>
    <col width="8" customWidth="1" min="10" max="10"/>
    <col width="8" customWidth="1" min="11" max="11"/>
    <col width="10" customWidth="1" min="12" max="12"/>
    <col width="10" customWidth="1" min="13" max="13"/>
    <col width="8" customWidth="1" min="14" max="14"/>
    <col width="10" customWidth="1" min="15" max="15"/>
    <col width="12" customWidth="1" min="16" max="16"/>
  </cols>
  <sheetData>
    <row r="1">
      <c r="A1" s="1" t="inlineStr">
        <is>
          <t>#</t>
        </is>
      </c>
      <c r="B1" s="1" t="inlineStr">
        <is>
          <t>Véhicule</t>
        </is>
      </c>
      <c r="C1" s="1" t="inlineStr">
        <is>
          <t>Âge (mois)</t>
        </is>
      </c>
      <c r="D1" s="1" t="inlineStr">
        <is>
          <t>Km</t>
        </is>
      </c>
      <c r="E1" s="1" t="inlineStr">
        <is>
          <t>TVS</t>
        </is>
      </c>
      <c r="F1" s="1" t="inlineStr">
        <is>
          <t>Entretien 12m</t>
        </is>
      </c>
      <c r="G1" s="1" t="inlineStr">
        <is>
          <t>Décote prévue 12m (%)</t>
        </is>
      </c>
      <c r="H1" s="1" t="inlineStr">
        <is>
          <t>Adéquation usage</t>
        </is>
      </c>
      <c r="I1" s="1" t="inlineStr">
        <is>
          <t>Score Âge</t>
        </is>
      </c>
      <c r="J1" s="1" t="inlineStr">
        <is>
          <t>Score Km</t>
        </is>
      </c>
      <c r="K1" s="1" t="inlineStr">
        <is>
          <t>Score TVS</t>
        </is>
      </c>
      <c r="L1" s="1" t="inlineStr">
        <is>
          <t>Score Entretien</t>
        </is>
      </c>
      <c r="M1" s="1" t="inlineStr">
        <is>
          <t>Score Décote</t>
        </is>
      </c>
      <c r="N1" s="1" t="inlineStr">
        <is>
          <t>Score Usage</t>
        </is>
      </c>
      <c r="O1" s="1" t="inlineStr">
        <is>
          <t>TOTAL /30</t>
        </is>
      </c>
      <c r="P1" s="1" t="inlineStr">
        <is>
          <t>Décision</t>
        </is>
      </c>
    </row>
    <row r="2">
      <c r="A2" t="n">
        <v>1</v>
      </c>
      <c r="B2" t="inlineStr">
        <is>
          <t>Clio V</t>
        </is>
      </c>
      <c r="C2" t="n">
        <v>36</v>
      </c>
      <c r="D2" t="n">
        <v>45000</v>
      </c>
      <c r="E2" t="n">
        <v>380</v>
      </c>
      <c r="F2" t="n">
        <v>620</v>
      </c>
      <c r="G2" t="n">
        <v>6</v>
      </c>
      <c r="H2" t="inlineStr">
        <is>
          <t>Forte</t>
        </is>
      </c>
      <c r="I2">
        <f>IF(C2&lt;24,5,IF(C2&lt;=48,3,1))</f>
        <v/>
      </c>
      <c r="J2">
        <f>IF(D2&lt;60000,5,IF(D2&lt;=120000,3,1))</f>
        <v/>
      </c>
      <c r="K2">
        <f>IF(E2&lt;600,5,IF(E2&lt;=1200,3,1))</f>
        <v/>
      </c>
      <c r="L2">
        <f>IF(F2&lt;800,5,IF(F2&lt;=2000,3,1))</f>
        <v/>
      </c>
      <c r="M2">
        <f>IF(G2&lt;8,5,IF(G2&lt;=15,3,1))</f>
        <v/>
      </c>
      <c r="N2">
        <f>IF(H2="Forte",5,IF(H2="Moyenne",3,1))</f>
        <v/>
      </c>
      <c r="O2" s="2">
        <f>SUM(I2:N2)</f>
        <v/>
      </c>
      <c r="P2">
        <f>IF(O2&gt;=24,"GARDER",IF(O2&gt;=16,"ARBITRER","VENDRE"))</f>
        <v/>
      </c>
    </row>
    <row r="3">
      <c r="A3" t="n">
        <v>2</v>
      </c>
      <c r="B3" t="inlineStr">
        <is>
          <t>308</t>
        </is>
      </c>
      <c r="C3" t="n">
        <v>48</v>
      </c>
      <c r="D3" t="n">
        <v>78000</v>
      </c>
      <c r="E3" t="n">
        <v>560</v>
      </c>
      <c r="F3" t="n">
        <v>1100</v>
      </c>
      <c r="G3" t="n">
        <v>10</v>
      </c>
      <c r="H3" t="inlineStr">
        <is>
          <t>Forte</t>
        </is>
      </c>
      <c r="I3">
        <f>IF(C3&lt;24,5,IF(C3&lt;=48,3,1))</f>
        <v/>
      </c>
      <c r="J3">
        <f>IF(D3&lt;60000,5,IF(D3&lt;=120000,3,1))</f>
        <v/>
      </c>
      <c r="K3">
        <f>IF(E3&lt;600,5,IF(E3&lt;=1200,3,1))</f>
        <v/>
      </c>
      <c r="L3">
        <f>IF(F3&lt;800,5,IF(F3&lt;=2000,3,1))</f>
        <v/>
      </c>
      <c r="M3">
        <f>IF(G3&lt;8,5,IF(G3&lt;=15,3,1))</f>
        <v/>
      </c>
      <c r="N3">
        <f>IF(H3="Forte",5,IF(H3="Moyenne",3,1))</f>
        <v/>
      </c>
      <c r="O3" s="2">
        <f>SUM(I3:N3)</f>
        <v/>
      </c>
      <c r="P3">
        <f>IF(O3&gt;=24,"GARDER",IF(O3&gt;=16,"ARBITRER","VENDRE"))</f>
        <v/>
      </c>
    </row>
    <row r="4">
      <c r="A4" t="n">
        <v>3</v>
      </c>
      <c r="B4" t="inlineStr">
        <is>
          <t>Berlingo</t>
        </is>
      </c>
      <c r="C4" t="n">
        <v>72</v>
      </c>
      <c r="D4" t="n">
        <v>132000</v>
      </c>
      <c r="E4" t="n">
        <v>720</v>
      </c>
      <c r="F4" t="n">
        <v>2300</v>
      </c>
      <c r="G4" t="n">
        <v>18</v>
      </c>
      <c r="H4" t="inlineStr">
        <is>
          <t>Moyenne</t>
        </is>
      </c>
      <c r="I4">
        <f>IF(C4&lt;24,5,IF(C4&lt;=48,3,1))</f>
        <v/>
      </c>
      <c r="J4">
        <f>IF(D4&lt;60000,5,IF(D4&lt;=120000,3,1))</f>
        <v/>
      </c>
      <c r="K4">
        <f>IF(E4&lt;600,5,IF(E4&lt;=1200,3,1))</f>
        <v/>
      </c>
      <c r="L4">
        <f>IF(F4&lt;800,5,IF(F4&lt;=2000,3,1))</f>
        <v/>
      </c>
      <c r="M4">
        <f>IF(G4&lt;8,5,IF(G4&lt;=15,3,1))</f>
        <v/>
      </c>
      <c r="N4">
        <f>IF(H4="Forte",5,IF(H4="Moyenne",3,1))</f>
        <v/>
      </c>
      <c r="O4" s="2">
        <f>SUM(I4:N4)</f>
        <v/>
      </c>
      <c r="P4">
        <f>IF(O4&gt;=24,"GARDER",IF(O4&gt;=16,"ARBITRER","VENDRE"))</f>
        <v/>
      </c>
    </row>
    <row r="5">
      <c r="A5" t="n">
        <v>4</v>
      </c>
      <c r="B5" t="inlineStr">
        <is>
          <t>Trafic</t>
        </is>
      </c>
      <c r="C5" t="n">
        <v>96</v>
      </c>
      <c r="D5" t="n">
        <v>165000</v>
      </c>
      <c r="E5" t="n">
        <v>980</v>
      </c>
      <c r="F5" t="n">
        <v>3200</v>
      </c>
      <c r="G5" t="n">
        <v>22</v>
      </c>
      <c r="H5" t="inlineStr">
        <is>
          <t>Faible</t>
        </is>
      </c>
      <c r="I5">
        <f>IF(C5&lt;24,5,IF(C5&lt;=48,3,1))</f>
        <v/>
      </c>
      <c r="J5">
        <f>IF(D5&lt;60000,5,IF(D5&lt;=120000,3,1))</f>
        <v/>
      </c>
      <c r="K5">
        <f>IF(E5&lt;600,5,IF(E5&lt;=1200,3,1))</f>
        <v/>
      </c>
      <c r="L5">
        <f>IF(F5&lt;800,5,IF(F5&lt;=2000,3,1))</f>
        <v/>
      </c>
      <c r="M5">
        <f>IF(G5&lt;8,5,IF(G5&lt;=15,3,1))</f>
        <v/>
      </c>
      <c r="N5">
        <f>IF(H5="Forte",5,IF(H5="Moyenne",3,1))</f>
        <v/>
      </c>
      <c r="O5" s="2">
        <f>SUM(I5:N5)</f>
        <v/>
      </c>
      <c r="P5">
        <f>IF(O5&gt;=24,"GARDER",IF(O5&gt;=16,"ARBITRER","VENDRE"))</f>
        <v/>
      </c>
    </row>
    <row r="6">
      <c r="A6" t="n">
        <v>5</v>
      </c>
      <c r="B6" t="inlineStr">
        <is>
          <t>Partner</t>
        </is>
      </c>
      <c r="C6" t="n">
        <v>18</v>
      </c>
      <c r="D6" t="n">
        <v>28000</v>
      </c>
      <c r="E6" t="n">
        <v>420</v>
      </c>
      <c r="F6" t="n">
        <v>280</v>
      </c>
      <c r="G6" t="n">
        <v>5</v>
      </c>
      <c r="H6" t="inlineStr">
        <is>
          <t>Forte</t>
        </is>
      </c>
      <c r="I6">
        <f>IF(C6&lt;24,5,IF(C6&lt;=48,3,1))</f>
        <v/>
      </c>
      <c r="J6">
        <f>IF(D6&lt;60000,5,IF(D6&lt;=120000,3,1))</f>
        <v/>
      </c>
      <c r="K6">
        <f>IF(E6&lt;600,5,IF(E6&lt;=1200,3,1))</f>
        <v/>
      </c>
      <c r="L6">
        <f>IF(F6&lt;800,5,IF(F6&lt;=2000,3,1))</f>
        <v/>
      </c>
      <c r="M6">
        <f>IF(G6&lt;8,5,IF(G6&lt;=15,3,1))</f>
        <v/>
      </c>
      <c r="N6">
        <f>IF(H6="Forte",5,IF(H6="Moyenne",3,1))</f>
        <v/>
      </c>
      <c r="O6" s="2">
        <f>SUM(I6:N6)</f>
        <v/>
      </c>
      <c r="P6">
        <f>IF(O6&gt;=24,"GARDER",IF(O6&gt;=16,"ARBITRER","VENDRE"))</f>
        <v/>
      </c>
    </row>
    <row r="7">
      <c r="A7" t="n">
        <v>6</v>
      </c>
      <c r="B7" t="inlineStr">
        <is>
          <t>Kangoo</t>
        </is>
      </c>
      <c r="C7" t="n">
        <v>84</v>
      </c>
      <c r="D7" t="n">
        <v>148000</v>
      </c>
      <c r="E7" t="n">
        <v>880</v>
      </c>
      <c r="F7" t="n">
        <v>2800</v>
      </c>
      <c r="G7" t="n">
        <v>16</v>
      </c>
      <c r="H7" t="inlineStr">
        <is>
          <t>Faible</t>
        </is>
      </c>
      <c r="I7">
        <f>IF(C7&lt;24,5,IF(C7&lt;=48,3,1))</f>
        <v/>
      </c>
      <c r="J7">
        <f>IF(D7&lt;60000,5,IF(D7&lt;=120000,3,1))</f>
        <v/>
      </c>
      <c r="K7">
        <f>IF(E7&lt;600,5,IF(E7&lt;=1200,3,1))</f>
        <v/>
      </c>
      <c r="L7">
        <f>IF(F7&lt;800,5,IF(F7&lt;=2000,3,1))</f>
        <v/>
      </c>
      <c r="M7">
        <f>IF(G7&lt;8,5,IF(G7&lt;=15,3,1))</f>
        <v/>
      </c>
      <c r="N7">
        <f>IF(H7="Forte",5,IF(H7="Moyenne",3,1))</f>
        <v/>
      </c>
      <c r="O7" s="2">
        <f>SUM(I7:N7)</f>
        <v/>
      </c>
      <c r="P7">
        <f>IF(O7&gt;=24,"GARDER",IF(O7&gt;=16,"ARBITRER","VENDRE"))</f>
        <v/>
      </c>
    </row>
    <row r="8">
      <c r="A8" t="n">
        <v>7</v>
      </c>
      <c r="B8" t="inlineStr">
        <is>
          <t>Tesla M3</t>
        </is>
      </c>
      <c r="C8" t="n">
        <v>12</v>
      </c>
      <c r="D8" t="n">
        <v>18000</v>
      </c>
      <c r="E8" t="n">
        <v>0</v>
      </c>
      <c r="F8" t="n">
        <v>220</v>
      </c>
      <c r="G8" t="n">
        <v>12</v>
      </c>
      <c r="H8" t="inlineStr">
        <is>
          <t>Forte</t>
        </is>
      </c>
      <c r="I8">
        <f>IF(C8&lt;24,5,IF(C8&lt;=48,3,1))</f>
        <v/>
      </c>
      <c r="J8">
        <f>IF(D8&lt;60000,5,IF(D8&lt;=120000,3,1))</f>
        <v/>
      </c>
      <c r="K8">
        <f>IF(E8&lt;600,5,IF(E8&lt;=1200,3,1))</f>
        <v/>
      </c>
      <c r="L8">
        <f>IF(F8&lt;800,5,IF(F8&lt;=2000,3,1))</f>
        <v/>
      </c>
      <c r="M8">
        <f>IF(G8&lt;8,5,IF(G8&lt;=15,3,1))</f>
        <v/>
      </c>
      <c r="N8">
        <f>IF(H8="Forte",5,IF(H8="Moyenne",3,1))</f>
        <v/>
      </c>
      <c r="O8" s="2">
        <f>SUM(I8:N8)</f>
        <v/>
      </c>
      <c r="P8">
        <f>IF(O8&gt;=24,"GARDER",IF(O8&gt;=16,"ARBITRER","VENDRE"))</f>
        <v/>
      </c>
    </row>
    <row r="9">
      <c r="A9" t="n">
        <v>8</v>
      </c>
      <c r="B9" t="inlineStr">
        <is>
          <t>Sandero</t>
        </is>
      </c>
      <c r="C9" t="n">
        <v>60</v>
      </c>
      <c r="D9" t="n">
        <v>92000</v>
      </c>
      <c r="E9" t="n">
        <v>280</v>
      </c>
      <c r="F9" t="n">
        <v>940</v>
      </c>
      <c r="G9" t="n">
        <v>9</v>
      </c>
      <c r="H9" t="inlineStr">
        <is>
          <t>Moyenne</t>
        </is>
      </c>
      <c r="I9">
        <f>IF(C9&lt;24,5,IF(C9&lt;=48,3,1))</f>
        <v/>
      </c>
      <c r="J9">
        <f>IF(D9&lt;60000,5,IF(D9&lt;=120000,3,1))</f>
        <v/>
      </c>
      <c r="K9">
        <f>IF(E9&lt;600,5,IF(E9&lt;=1200,3,1))</f>
        <v/>
      </c>
      <c r="L9">
        <f>IF(F9&lt;800,5,IF(F9&lt;=2000,3,1))</f>
        <v/>
      </c>
      <c r="M9">
        <f>IF(G9&lt;8,5,IF(G9&lt;=15,3,1))</f>
        <v/>
      </c>
      <c r="N9">
        <f>IF(H9="Forte",5,IF(H9="Moyenne",3,1))</f>
        <v/>
      </c>
      <c r="O9" s="2">
        <f>SUM(I9:N9)</f>
        <v/>
      </c>
      <c r="P9">
        <f>IF(O9&gt;=24,"GARDER",IF(O9&gt;=16,"ARBITRER","VENDRE"))</f>
        <v/>
      </c>
    </row>
    <row r="10">
      <c r="A10" t="n">
        <v>9</v>
      </c>
      <c r="B10" t="inlineStr">
        <is>
          <t>Vito</t>
        </is>
      </c>
      <c r="C10" t="n">
        <v>36</v>
      </c>
      <c r="D10" t="n">
        <v>64000</v>
      </c>
      <c r="E10" t="n">
        <v>1450</v>
      </c>
      <c r="F10" t="n">
        <v>1280</v>
      </c>
      <c r="G10" t="n">
        <v>14</v>
      </c>
      <c r="H10" t="inlineStr">
        <is>
          <t>Forte</t>
        </is>
      </c>
      <c r="I10">
        <f>IF(C10&lt;24,5,IF(C10&lt;=48,3,1))</f>
        <v/>
      </c>
      <c r="J10">
        <f>IF(D10&lt;60000,5,IF(D10&lt;=120000,3,1))</f>
        <v/>
      </c>
      <c r="K10">
        <f>IF(E10&lt;600,5,IF(E10&lt;=1200,3,1))</f>
        <v/>
      </c>
      <c r="L10">
        <f>IF(F10&lt;800,5,IF(F10&lt;=2000,3,1))</f>
        <v/>
      </c>
      <c r="M10">
        <f>IF(G10&lt;8,5,IF(G10&lt;=15,3,1))</f>
        <v/>
      </c>
      <c r="N10">
        <f>IF(H10="Forte",5,IF(H10="Moyenne",3,1))</f>
        <v/>
      </c>
      <c r="O10" s="2">
        <f>SUM(I10:N10)</f>
        <v/>
      </c>
      <c r="P10">
        <f>IF(O10&gt;=24,"GARDER",IF(O10&gt;=16,"ARBITRER","VENDRE"))</f>
        <v/>
      </c>
    </row>
    <row r="11">
      <c r="A11" t="n">
        <v>10</v>
      </c>
      <c r="B11" t="inlineStr">
        <is>
          <t>Yaris Hyb</t>
        </is>
      </c>
      <c r="C11" t="n">
        <v>6</v>
      </c>
      <c r="D11" t="n">
        <v>14000</v>
      </c>
      <c r="E11" t="n">
        <v>0</v>
      </c>
      <c r="F11" t="n">
        <v>180</v>
      </c>
      <c r="G11" t="n">
        <v>7</v>
      </c>
      <c r="H11" t="inlineStr">
        <is>
          <t>Forte</t>
        </is>
      </c>
      <c r="I11">
        <f>IF(C11&lt;24,5,IF(C11&lt;=48,3,1))</f>
        <v/>
      </c>
      <c r="J11">
        <f>IF(D11&lt;60000,5,IF(D11&lt;=120000,3,1))</f>
        <v/>
      </c>
      <c r="K11">
        <f>IF(E11&lt;600,5,IF(E11&lt;=1200,3,1))</f>
        <v/>
      </c>
      <c r="L11">
        <f>IF(F11&lt;800,5,IF(F11&lt;=2000,3,1))</f>
        <v/>
      </c>
      <c r="M11">
        <f>IF(G11&lt;8,5,IF(G11&lt;=15,3,1))</f>
        <v/>
      </c>
      <c r="N11">
        <f>IF(H11="Forte",5,IF(H11="Moyenne",3,1))</f>
        <v/>
      </c>
      <c r="O11" s="2">
        <f>SUM(I11:N11)</f>
        <v/>
      </c>
      <c r="P11">
        <f>IF(O11&gt;=24,"GARDER",IF(O11&gt;=16,"ARBITRER","VENDRE"))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9"/>
  <sheetViews>
    <sheetView workbookViewId="0">
      <selection activeCell="A1" sqref="A1"/>
    </sheetView>
  </sheetViews>
  <sheetFormatPr baseColWidth="8" defaultRowHeight="15"/>
  <cols>
    <col width="16" customWidth="1" min="1" max="1"/>
    <col width="30" customWidth="1" min="2" max="2"/>
    <col width="14" customWidth="1" min="3" max="3"/>
    <col width="16" customWidth="1" min="4" max="4"/>
    <col width="16" customWidth="1" min="5" max="5"/>
    <col width="18" customWidth="1" min="6" max="6"/>
    <col width="14" customWidth="1" min="7" max="7"/>
    <col width="32" customWidth="1" min="8" max="8"/>
  </cols>
  <sheetData>
    <row r="1">
      <c r="A1" s="1" t="inlineStr">
        <is>
          <t>Véhicule</t>
        </is>
      </c>
      <c r="B1" s="1" t="inlineStr">
        <is>
          <t>Scénario</t>
        </is>
      </c>
      <c r="C1" s="1" t="inlineStr">
        <is>
          <t>Coût mensuel (EUR)</t>
        </is>
      </c>
      <c r="D1" s="1" t="inlineStr">
        <is>
          <t>Coût 36 mois (EUR)</t>
        </is>
      </c>
      <c r="E1" s="1" t="inlineStr">
        <is>
          <t>Cash sortie immédiate</t>
        </is>
      </c>
      <c r="F1" s="1" t="inlineStr">
        <is>
          <t>TCO total 36 mois (EUR)</t>
        </is>
      </c>
      <c r="G1" s="1" t="inlineStr">
        <is>
          <t>Émissions CO2 (g/km)</t>
        </is>
      </c>
      <c r="H1" s="1" t="inlineStr">
        <is>
          <t>Note</t>
        </is>
      </c>
    </row>
    <row r="2">
      <c r="A2" t="inlineStr">
        <is>
          <t>Berlingo (3)</t>
        </is>
      </c>
      <c r="B2" t="inlineStr">
        <is>
          <t>Revente immédiate + neuf</t>
        </is>
      </c>
      <c r="C2" t="n">
        <v>380</v>
      </c>
      <c r="D2">
        <f>C2*36</f>
        <v/>
      </c>
      <c r="E2" t="n">
        <v>-2800</v>
      </c>
      <c r="F2">
        <f>D2-E2</f>
        <v/>
      </c>
      <c r="G2" t="n">
        <v>132</v>
      </c>
      <c r="H2" t="inlineStr">
        <is>
          <t>Cash out important au M1</t>
        </is>
      </c>
    </row>
    <row r="3">
      <c r="A3" t="inlineStr">
        <is>
          <t>Berlingo (3)</t>
        </is>
      </c>
      <c r="B3" t="inlineStr">
        <is>
          <t>Revente immédiate + occasion</t>
        </is>
      </c>
      <c r="C3" t="n">
        <v>290</v>
      </c>
      <c r="D3">
        <f>C3*36</f>
        <v/>
      </c>
      <c r="E3" t="n">
        <v>-4200</v>
      </c>
      <c r="F3">
        <f>D3-E3</f>
        <v/>
      </c>
      <c r="G3" t="n">
        <v>132</v>
      </c>
      <c r="H3" t="inlineStr">
        <is>
          <t>Compromis cash/usage</t>
        </is>
      </c>
    </row>
    <row r="4">
      <c r="A4" t="inlineStr">
        <is>
          <t>Berlingo (3)</t>
        </is>
      </c>
      <c r="B4" t="inlineStr">
        <is>
          <t>LLD 36 mois véhicule neuf</t>
        </is>
      </c>
      <c r="C4" t="n">
        <v>410</v>
      </c>
      <c r="D4">
        <f>C4*36</f>
        <v/>
      </c>
      <c r="E4" t="n">
        <v>0</v>
      </c>
      <c r="F4">
        <f>D4-E4</f>
        <v/>
      </c>
      <c r="G4" t="n">
        <v>110</v>
      </c>
      <c r="H4" t="inlineStr">
        <is>
          <t>Zéro cash, marge fournisseur</t>
        </is>
      </c>
    </row>
    <row r="5">
      <c r="A5" t="inlineStr">
        <is>
          <t>Berlingo (3)</t>
        </is>
      </c>
      <c r="B5" t="inlineStr">
        <is>
          <t>Conservation 12 mois</t>
        </is>
      </c>
      <c r="C5" t="n">
        <v>195</v>
      </c>
      <c r="D5">
        <f>C5*12</f>
        <v/>
      </c>
      <c r="E5" t="n">
        <v>0</v>
      </c>
      <c r="F5">
        <f>D5-E5</f>
        <v/>
      </c>
      <c r="G5" t="n">
        <v>132</v>
      </c>
      <c r="H5" t="inlineStr">
        <is>
          <t>Surcoût entretien probable</t>
        </is>
      </c>
    </row>
    <row r="6">
      <c r="A6" t="inlineStr">
        <is>
          <t>Trafic (4)</t>
        </is>
      </c>
      <c r="B6" t="inlineStr">
        <is>
          <t>Revente immédiate + neuf</t>
        </is>
      </c>
      <c r="C6" t="n">
        <v>540</v>
      </c>
      <c r="D6">
        <f>C6*36</f>
        <v/>
      </c>
      <c r="E6" t="n">
        <v>-3200</v>
      </c>
      <c r="F6">
        <f>D6-E6</f>
        <v/>
      </c>
      <c r="G6" t="n">
        <v>195</v>
      </c>
      <c r="H6" t="inlineStr">
        <is>
          <t>Décote forte si attente</t>
        </is>
      </c>
    </row>
    <row r="7">
      <c r="A7" t="inlineStr">
        <is>
          <t>Trafic (4)</t>
        </is>
      </c>
      <c r="B7" t="inlineStr">
        <is>
          <t>Revente immédiate + occasion</t>
        </is>
      </c>
      <c r="C7" t="n">
        <v>410</v>
      </c>
      <c r="D7">
        <f>C7*36</f>
        <v/>
      </c>
      <c r="E7" t="n">
        <v>-5800</v>
      </c>
      <c r="F7">
        <f>D7-E7</f>
        <v/>
      </c>
      <c r="G7" t="n">
        <v>195</v>
      </c>
      <c r="H7" t="inlineStr">
        <is>
          <t>Plus rentable cash</t>
        </is>
      </c>
    </row>
    <row r="8">
      <c r="A8" t="inlineStr">
        <is>
          <t>Trafic (4)</t>
        </is>
      </c>
      <c r="B8" t="inlineStr">
        <is>
          <t>LLD 36 mois</t>
        </is>
      </c>
      <c r="C8" t="n">
        <v>580</v>
      </c>
      <c r="D8">
        <f>C8*36</f>
        <v/>
      </c>
      <c r="E8" t="n">
        <v>0</v>
      </c>
      <c r="F8">
        <f>D8-E8</f>
        <v/>
      </c>
      <c r="G8" t="n">
        <v>165</v>
      </c>
      <c r="H8" t="inlineStr">
        <is>
          <t>Renouvellement propre</t>
        </is>
      </c>
    </row>
    <row r="9">
      <c r="A9" t="inlineStr">
        <is>
          <t>Vito (9)</t>
        </is>
      </c>
      <c r="B9" t="inlineStr">
        <is>
          <t>LLD chaînée 36 mois</t>
        </is>
      </c>
      <c r="C9" t="n">
        <v>620</v>
      </c>
      <c r="D9">
        <f>C9*36</f>
        <v/>
      </c>
      <c r="E9" t="n">
        <v>0</v>
      </c>
      <c r="F9">
        <f>D9-E9</f>
        <v/>
      </c>
      <c r="G9" t="n">
        <v>145</v>
      </c>
      <c r="H9" t="inlineStr">
        <is>
          <t>Continuité contrat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9"/>
  <sheetViews>
    <sheetView workbookViewId="0">
      <selection activeCell="A1" sqref="A1"/>
    </sheetView>
  </sheetViews>
  <sheetFormatPr baseColWidth="8" defaultRowHeight="15"/>
  <cols>
    <col width="10" customWidth="1" min="1" max="1"/>
    <col width="18" customWidth="1" min="2" max="2"/>
    <col width="14" customWidth="1" min="3" max="3"/>
    <col width="50" customWidth="1" min="4" max="4"/>
    <col width="18" customWidth="1" min="5" max="5"/>
    <col width="16" customWidth="1" min="6" max="6"/>
    <col width="14" customWidth="1" min="7" max="7"/>
  </cols>
  <sheetData>
    <row r="1">
      <c r="A1" s="1" t="inlineStr">
        <is>
          <t>Trimestre</t>
        </is>
      </c>
      <c r="B1" s="1" t="inlineStr">
        <is>
          <t>Véhicule</t>
        </is>
      </c>
      <c r="C1" s="1" t="inlineStr">
        <is>
          <t>Décision</t>
        </is>
      </c>
      <c r="D1" s="1" t="inlineStr">
        <is>
          <t>Action</t>
        </is>
      </c>
      <c r="E1" s="1" t="inlineStr">
        <is>
          <t>Responsable</t>
        </is>
      </c>
      <c r="F1" s="1" t="inlineStr">
        <is>
          <t>Cash impact (EUR)</t>
        </is>
      </c>
      <c r="G1" s="1" t="inlineStr">
        <is>
          <t>Statut</t>
        </is>
      </c>
    </row>
    <row r="2">
      <c r="A2" t="inlineStr">
        <is>
          <t>Q1</t>
        </is>
      </c>
      <c r="B2" t="inlineStr">
        <is>
          <t>Vito (9)</t>
        </is>
      </c>
      <c r="C2" t="inlineStr">
        <is>
          <t>Renouveler</t>
        </is>
      </c>
      <c r="D2" t="inlineStr">
        <is>
          <t>Négocier LLD chaînée 36 mois (fin contrat 30/04)</t>
        </is>
      </c>
      <c r="E2" t="inlineStr">
        <is>
          <t>Resp. flotte</t>
        </is>
      </c>
      <c r="F2" t="n">
        <v>0</v>
      </c>
      <c r="G2" t="inlineStr">
        <is>
          <t>En cours</t>
        </is>
      </c>
    </row>
    <row r="3">
      <c r="A3" t="inlineStr">
        <is>
          <t>Q1</t>
        </is>
      </c>
      <c r="B3" t="inlineStr">
        <is>
          <t>Trafic (4)</t>
        </is>
      </c>
      <c r="C3" t="inlineStr">
        <is>
          <t>Vendre</t>
        </is>
      </c>
      <c r="D3" t="inlineStr">
        <is>
          <t>Mise en vente Carizy Pro + remplacement occasion</t>
        </is>
      </c>
      <c r="E3" t="inlineStr">
        <is>
          <t>Resp. flotte</t>
        </is>
      </c>
      <c r="F3" t="n">
        <v>-2600</v>
      </c>
      <c r="G3" t="inlineStr">
        <is>
          <t>À démarrer</t>
        </is>
      </c>
    </row>
    <row r="4">
      <c r="A4" t="inlineStr">
        <is>
          <t>Q2</t>
        </is>
      </c>
      <c r="B4" t="inlineStr">
        <is>
          <t>Berlingo (3)</t>
        </is>
      </c>
      <c r="C4" t="inlineStr">
        <is>
          <t>Arbitrer</t>
        </is>
      </c>
      <c r="D4" t="inlineStr">
        <is>
          <t>Audit usage 3 mois, décision à mi-année</t>
        </is>
      </c>
      <c r="E4" t="inlineStr">
        <is>
          <t>Resp. logistique</t>
        </is>
      </c>
      <c r="F4" t="n">
        <v>0</v>
      </c>
      <c r="G4" t="inlineStr">
        <is>
          <t>Planifié</t>
        </is>
      </c>
    </row>
    <row r="5">
      <c r="A5" t="inlineStr">
        <is>
          <t>Q2</t>
        </is>
      </c>
      <c r="B5" t="inlineStr">
        <is>
          <t>Kangoo (6)</t>
        </is>
      </c>
      <c r="C5" t="inlineStr">
        <is>
          <t>Vendre</t>
        </is>
      </c>
      <c r="D5" t="inlineStr">
        <is>
          <t>Enchère pro BCA, lot avec Berlingo si décision vente</t>
        </is>
      </c>
      <c r="E5" t="inlineStr">
        <is>
          <t>Resp. flotte</t>
        </is>
      </c>
      <c r="F5" t="n">
        <v>-3500</v>
      </c>
      <c r="G5" t="inlineStr">
        <is>
          <t>Planifié</t>
        </is>
      </c>
    </row>
    <row r="6">
      <c r="A6" t="inlineStr">
        <is>
          <t>Q3</t>
        </is>
      </c>
      <c r="B6" t="inlineStr">
        <is>
          <t>Sandero (8)</t>
        </is>
      </c>
      <c r="C6" t="inlineStr">
        <is>
          <t>Arbitrer</t>
        </is>
      </c>
      <c r="D6" t="inlineStr">
        <is>
          <t>Évaluer LLD au remplacement</t>
        </is>
      </c>
      <c r="E6" t="inlineStr">
        <is>
          <t>DAF</t>
        </is>
      </c>
      <c r="F6" t="n">
        <v>0</v>
      </c>
      <c r="G6" t="inlineStr">
        <is>
          <t>Planifié</t>
        </is>
      </c>
    </row>
    <row r="7">
      <c r="A7" t="inlineStr">
        <is>
          <t>Q4</t>
        </is>
      </c>
      <c r="B7" t="inlineStr">
        <is>
          <t>Yaris Hyb (10)</t>
        </is>
      </c>
      <c r="C7" t="inlineStr">
        <is>
          <t>Garder</t>
        </is>
      </c>
      <c r="D7" t="inlineStr">
        <is>
          <t>Suivi consommation et fin contrat 2027</t>
        </is>
      </c>
      <c r="E7" t="inlineStr">
        <is>
          <t>Resp. flotte</t>
        </is>
      </c>
      <c r="F7" t="n">
        <v>0</v>
      </c>
      <c r="G7" t="inlineStr">
        <is>
          <t>Suivi</t>
        </is>
      </c>
    </row>
    <row r="9">
      <c r="E9" s="2" t="inlineStr">
        <is>
          <t>Total cash impact</t>
        </is>
      </c>
      <c r="F9" s="3">
        <f>SUM(F2:F7)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2026-06-04T10:25:09Z</dcterms:created>
  <dcterms:modified xmlns:dcterms="http://purl.org/dc/terms/" xmlns:xsi="http://www.w3.org/2001/XMLSchema-instance" xsi:type="dcterms:W3CDTF">2026-06-04T10:25:09Z</dcterms:modified>
</cp:coreProperties>
</file>