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 defaultThemeVersion="124226"/>
  <bookViews>
    <workbookView xWindow="948" yWindow="-12" windowWidth="19548" windowHeight="7548" tabRatio="434"/>
  </bookViews>
  <sheets>
    <sheet name="Calcul Budget" sheetId="15" r:id="rId1"/>
    <sheet name="  " sheetId="5" r:id="rId2"/>
    <sheet name="Paramètres" sheetId="6" r:id="rId3"/>
  </sheets>
  <definedNames>
    <definedName name="_xlnm._FilterDatabase" localSheetId="0" hidden="1">'Calcul Budget'!$B$6:$E$40</definedName>
    <definedName name="_xlnm._FilterDatabase" localSheetId="2" hidden="1">Paramètres!$O$6:$P$15</definedName>
    <definedName name="nb_pages">Paramètres!$O$7:$O$15</definedName>
    <definedName name="note">Paramètres!$N$7:$N$15</definedName>
    <definedName name="presence">Paramètres!$P$7:$P$9</definedName>
    <definedName name="presta">Paramètres!$N$7:$N$8</definedName>
    <definedName name="Score_act">Paramètres!$O$7:$O$15</definedName>
    <definedName name="score_cms">Paramètres!$O$13:$O$15</definedName>
    <definedName name="type">Paramètres!#REF!</definedName>
  </definedNames>
  <calcPr calcId="145621"/>
</workbook>
</file>

<file path=xl/calcChain.xml><?xml version="1.0" encoding="utf-8"?>
<calcChain xmlns="http://schemas.openxmlformats.org/spreadsheetml/2006/main">
  <c r="E14" i="15" l="1"/>
  <c r="E8" i="15"/>
  <c r="E23" i="15"/>
  <c r="G22" i="15"/>
  <c r="F22" i="15"/>
  <c r="H22" i="15" s="1"/>
  <c r="G21" i="15"/>
  <c r="F21" i="15"/>
  <c r="H21" i="15" s="1"/>
  <c r="G20" i="15"/>
  <c r="F20" i="15"/>
  <c r="H20" i="15" s="1"/>
  <c r="G19" i="15"/>
  <c r="F19" i="15"/>
  <c r="H19" i="15" s="1"/>
  <c r="G18" i="15"/>
  <c r="F18" i="15"/>
  <c r="H18" i="15" s="1"/>
  <c r="G17" i="15"/>
  <c r="F17" i="15"/>
  <c r="H17" i="15" s="1"/>
  <c r="G16" i="15"/>
  <c r="F16" i="15"/>
  <c r="F23" i="15" l="1"/>
  <c r="G23" i="15"/>
  <c r="H16" i="15"/>
  <c r="H23" i="15" s="1"/>
  <c r="H47" i="15" s="1"/>
  <c r="E40" i="15" l="1"/>
  <c r="E34" i="15"/>
  <c r="F36" i="15"/>
  <c r="H36" i="15" s="1"/>
  <c r="G36" i="15"/>
  <c r="F37" i="15"/>
  <c r="H37" i="15" s="1"/>
  <c r="G37" i="15"/>
  <c r="F38" i="15"/>
  <c r="H38" i="15" s="1"/>
  <c r="G38" i="15"/>
  <c r="F39" i="15"/>
  <c r="H39" i="15" s="1"/>
  <c r="G39" i="15"/>
  <c r="G35" i="15"/>
  <c r="F35" i="15"/>
  <c r="H35" i="15" s="1"/>
  <c r="F32" i="15"/>
  <c r="H32" i="15" s="1"/>
  <c r="G32" i="15"/>
  <c r="F33" i="15"/>
  <c r="H33" i="15" s="1"/>
  <c r="G33" i="15"/>
  <c r="G31" i="15"/>
  <c r="F31" i="15"/>
  <c r="H31" i="15" s="1"/>
  <c r="E30" i="15"/>
  <c r="F25" i="15"/>
  <c r="H25" i="15" s="1"/>
  <c r="G25" i="15"/>
  <c r="F26" i="15"/>
  <c r="H26" i="15" s="1"/>
  <c r="G26" i="15"/>
  <c r="F27" i="15"/>
  <c r="H27" i="15" s="1"/>
  <c r="G27" i="15"/>
  <c r="F28" i="15"/>
  <c r="H28" i="15" s="1"/>
  <c r="G28" i="15"/>
  <c r="F29" i="15"/>
  <c r="H29" i="15" s="1"/>
  <c r="G29" i="15"/>
  <c r="G24" i="15"/>
  <c r="F24" i="15"/>
  <c r="H24" i="15" s="1"/>
  <c r="G7" i="15"/>
  <c r="F7" i="15"/>
  <c r="G13" i="15"/>
  <c r="F13" i="15"/>
  <c r="F12" i="15"/>
  <c r="G12" i="15"/>
  <c r="F11" i="15"/>
  <c r="G11" i="15"/>
  <c r="G14" i="15" l="1"/>
  <c r="G15" i="15" s="1"/>
  <c r="F8" i="15"/>
  <c r="G8" i="15"/>
  <c r="G34" i="15"/>
  <c r="H34" i="15"/>
  <c r="H49" i="15" s="1"/>
  <c r="G40" i="15"/>
  <c r="H40" i="15"/>
  <c r="H50" i="15" s="1"/>
  <c r="F34" i="15"/>
  <c r="F40" i="15"/>
  <c r="G30" i="15"/>
  <c r="H30" i="15"/>
  <c r="H48" i="15" s="1"/>
  <c r="F30" i="15"/>
  <c r="E15" i="15"/>
  <c r="F14" i="15"/>
  <c r="F15" i="15" s="1"/>
  <c r="H12" i="15"/>
  <c r="H13" i="15"/>
  <c r="H7" i="15"/>
  <c r="H11" i="15"/>
  <c r="H8" i="15" l="1"/>
  <c r="H14" i="15"/>
  <c r="H15" i="15" s="1"/>
  <c r="E9" i="15" s="1"/>
  <c r="H46" i="15" l="1"/>
  <c r="F9" i="15" l="1"/>
  <c r="E10" i="15"/>
  <c r="G9" i="15"/>
  <c r="G10" i="15" s="1"/>
  <c r="F10" i="15" l="1"/>
  <c r="H9" i="15"/>
  <c r="H10" i="15" s="1"/>
  <c r="H45" i="15" l="1"/>
  <c r="G44" i="15" s="1"/>
  <c r="H44" i="15" s="1"/>
  <c r="J44" i="15" s="1"/>
  <c r="H42" i="15" s="1"/>
  <c r="M6" i="15" s="1"/>
</calcChain>
</file>

<file path=xl/sharedStrings.xml><?xml version="1.0" encoding="utf-8"?>
<sst xmlns="http://schemas.openxmlformats.org/spreadsheetml/2006/main" count="113" uniqueCount="71">
  <si>
    <t>Paramètres</t>
  </si>
  <si>
    <t>Oui</t>
  </si>
  <si>
    <t>Non</t>
  </si>
  <si>
    <t>Budget à prévoir</t>
  </si>
  <si>
    <t>Agences - Prix / jour</t>
  </si>
  <si>
    <t>Freelances - Prix / jour</t>
  </si>
  <si>
    <t>Nb d'heures / jour</t>
  </si>
  <si>
    <t>Type de prestataire</t>
  </si>
  <si>
    <t>Prestataire</t>
  </si>
  <si>
    <t>Agence</t>
  </si>
  <si>
    <t>Freelance</t>
  </si>
  <si>
    <t>Choisissez les options de votre choix à partir de la colonne "Personnalisation".</t>
  </si>
  <si>
    <t>Gestion de projet</t>
  </si>
  <si>
    <t>Rédaction cahier des charges</t>
  </si>
  <si>
    <t>Personnalisation</t>
  </si>
  <si>
    <t>Présence</t>
  </si>
  <si>
    <t>Design &amp; mise en page</t>
  </si>
  <si>
    <t>Mise en page</t>
  </si>
  <si>
    <t>Temps de travail (heures)</t>
  </si>
  <si>
    <t>Total - Gestion de projet</t>
  </si>
  <si>
    <t>Total - Design &amp; mise en page</t>
  </si>
  <si>
    <t>Obligatoire</t>
  </si>
  <si>
    <t>Recette</t>
  </si>
  <si>
    <t>Maintenance</t>
  </si>
  <si>
    <t>Webmarketing</t>
  </si>
  <si>
    <t>Optimisation SEO minimale</t>
  </si>
  <si>
    <t>Optimisation SEO avancée</t>
  </si>
  <si>
    <t>Plan de tracking Google Analytics</t>
  </si>
  <si>
    <t>Campagne de netlinking</t>
  </si>
  <si>
    <t>Mise en place Google Adwords</t>
  </si>
  <si>
    <t>Mise en page - intégration HTML</t>
  </si>
  <si>
    <t>Niveau 1 - Nom de domaine + Hébergement</t>
  </si>
  <si>
    <t>Niveau 2 - Hébergement avec infogérance</t>
  </si>
  <si>
    <t>Niveau 3 - Hérbegement avancé + forfait intervention diverses 8h/mois pendant un an</t>
  </si>
  <si>
    <t>Total - Webmarketing</t>
  </si>
  <si>
    <t>Total - Maintenance</t>
  </si>
  <si>
    <t>Total</t>
  </si>
  <si>
    <t>Arrondi inférieur</t>
  </si>
  <si>
    <t>Arrondi supérieur</t>
  </si>
  <si>
    <t>by La Fabrique du Net</t>
  </si>
  <si>
    <t>Estimation</t>
  </si>
  <si>
    <t>Liste déroulantes</t>
  </si>
  <si>
    <t>Cahier des charges</t>
  </si>
  <si>
    <t>Frais de projet (recherches, rdv, etc.)</t>
  </si>
  <si>
    <t>ESTIMATION BUDGET TOTAL</t>
  </si>
  <si>
    <t>Option #3 - Charte graphique sur mesure</t>
  </si>
  <si>
    <t>Option #1 - Template standard</t>
  </si>
  <si>
    <t>Back Office</t>
  </si>
  <si>
    <t>Espace client</t>
  </si>
  <si>
    <t>Suivi commandes avancé</t>
  </si>
  <si>
    <t>Gestion des stocks</t>
  </si>
  <si>
    <t>Gestion des promotions</t>
  </si>
  <si>
    <t>Suivi statistique</t>
  </si>
  <si>
    <t>Paiement plusieurs fois</t>
  </si>
  <si>
    <t>Zoom photos</t>
  </si>
  <si>
    <t>Plusieurs photos par article</t>
  </si>
  <si>
    <t>Article multi dimensions</t>
  </si>
  <si>
    <t>Import / Export fiches produits</t>
  </si>
  <si>
    <t>Moteur de recherche interne</t>
  </si>
  <si>
    <t>Catégorisation produits avancé</t>
  </si>
  <si>
    <t>Jalon Nb articles</t>
  </si>
  <si>
    <t>Jalon Nb Produits</t>
  </si>
  <si>
    <t>Nombre de Produits</t>
  </si>
  <si>
    <t xml:space="preserve">Nombre de produits </t>
  </si>
  <si>
    <t>Temps</t>
  </si>
  <si>
    <t>Total - Back Office</t>
  </si>
  <si>
    <t>Total - Catalogue produits</t>
  </si>
  <si>
    <t>Catalogue produits</t>
  </si>
  <si>
    <t>Optimisation mobile avancé</t>
  </si>
  <si>
    <t>Option #2 - Template personnalisé</t>
  </si>
  <si>
    <t>Catalogue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</si>
</sst>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u/>
      <sz val="9.9"/>
      <color theme="10"/>
      <name val="Calibri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0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0" tint="-0.14996795556505021"/>
      </bottom>
      <diagonal/>
    </border>
    <border>
      <left/>
      <right/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 style="thin">
        <color theme="0" tint="-0.499984740745262"/>
      </right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/>
      <top style="thin">
        <color theme="0" tint="-0.14996795556505021"/>
      </top>
      <bottom style="thin">
        <color theme="3"/>
      </bottom>
      <diagonal/>
    </border>
    <border>
      <left style="thin">
        <color theme="3"/>
      </left>
      <right style="thin">
        <color theme="0" tint="-0.499984740745262"/>
      </right>
      <top style="thin">
        <color theme="0" tint="-0.14996795556505021"/>
      </top>
      <bottom style="thin">
        <color theme="3"/>
      </bottom>
      <diagonal/>
    </border>
    <border>
      <left/>
      <right style="thin">
        <color theme="0" tint="-0.14996795556505021"/>
      </right>
      <top style="thin">
        <color theme="3"/>
      </top>
      <bottom style="thin">
        <color theme="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 style="thin">
        <color theme="3"/>
      </right>
      <top style="thin">
        <color theme="0" tint="-0.14996795556505021"/>
      </top>
      <bottom style="thin">
        <color theme="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 tint="-0.499984740745262"/>
      </right>
      <top style="thin">
        <color theme="0" tint="-0.14996795556505021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 tint="-0.499984740745262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0" tint="-0.14996795556505021"/>
      </bottom>
      <diagonal/>
    </border>
    <border>
      <left/>
      <right style="thin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3"/>
      </right>
      <top style="thin">
        <color theme="0" tint="-0.14996795556505021"/>
      </top>
      <bottom style="thin">
        <color theme="3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 tint="-0.34998626667073579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 tint="-0.34998626667073579"/>
      </right>
      <top style="thin">
        <color theme="3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3"/>
      </right>
      <top style="thin">
        <color theme="3"/>
      </top>
      <bottom style="thin">
        <color theme="0" tint="-0.14996795556505021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 style="thin">
        <color theme="0" tint="-0.34998626667073579"/>
      </right>
      <top style="thin">
        <color theme="0" tint="-0.14996795556505021"/>
      </top>
      <bottom style="thin">
        <color theme="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3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/>
      </top>
      <bottom/>
      <diagonal/>
    </border>
    <border>
      <left style="thin">
        <color theme="0" tint="-0.34998626667073579"/>
      </left>
      <right style="thin">
        <color theme="3"/>
      </right>
      <top style="thin">
        <color theme="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n">
        <color theme="3"/>
      </right>
      <top style="thick">
        <color theme="3"/>
      </top>
      <bottom/>
      <diagonal/>
    </border>
    <border>
      <left/>
      <right style="thin">
        <color theme="0" tint="-0.34998626667073579"/>
      </right>
      <top style="thin">
        <color theme="3"/>
      </top>
      <bottom style="thin">
        <color theme="0" tint="-0.14996795556505021"/>
      </bottom>
      <diagonal/>
    </border>
    <border>
      <left style="thick">
        <color theme="3" tint="0.39994506668294322"/>
      </left>
      <right style="thick">
        <color theme="3" tint="0.399945066682943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n">
        <color theme="0" tint="-0.34998626667073579"/>
      </left>
      <right/>
      <top style="thin">
        <color theme="3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3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3"/>
      </bottom>
      <diagonal/>
    </border>
    <border>
      <left/>
      <right/>
      <top style="thin">
        <color theme="0" tint="-0.14996795556505021"/>
      </top>
      <bottom style="thin">
        <color theme="3"/>
      </bottom>
      <diagonal/>
    </border>
    <border>
      <left style="thin">
        <color theme="0" tint="-4.9989318521683403E-2"/>
      </left>
      <right/>
      <top style="thin">
        <color theme="3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/>
      <top style="thin">
        <color theme="0" tint="-0.14996795556505021"/>
      </top>
      <bottom style="thin">
        <color theme="3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26" fillId="0" borderId="0" applyFont="0" applyFill="0" applyBorder="0" applyAlignment="0" applyProtection="0"/>
  </cellStyleXfs>
  <cellXfs count="140">
    <xf numFmtId="0" fontId="0" fillId="0" borderId="0" xfId="0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vertical="top"/>
    </xf>
    <xf numFmtId="0" fontId="12" fillId="3" borderId="0" xfId="1" applyFont="1" applyFill="1" applyAlignment="1" applyProtection="1">
      <alignment vertical="top"/>
    </xf>
    <xf numFmtId="0" fontId="10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vertical="center"/>
    </xf>
    <xf numFmtId="1" fontId="14" fillId="3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top"/>
    </xf>
    <xf numFmtId="0" fontId="9" fillId="6" borderId="15" xfId="0" applyFont="1" applyFill="1" applyBorder="1" applyAlignment="1">
      <alignment horizontal="left" vertical="center" indent="1"/>
    </xf>
    <xf numFmtId="0" fontId="9" fillId="6" borderId="16" xfId="0" applyFont="1" applyFill="1" applyBorder="1" applyAlignment="1">
      <alignment horizontal="left" vertical="center" inden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5" fontId="0" fillId="0" borderId="21" xfId="0" applyNumberFormat="1" applyBorder="1" applyAlignment="1">
      <alignment vertical="top"/>
    </xf>
    <xf numFmtId="164" fontId="0" fillId="0" borderId="22" xfId="0" applyNumberFormat="1" applyBorder="1" applyAlignment="1">
      <alignment vertical="top"/>
    </xf>
    <xf numFmtId="164" fontId="0" fillId="0" borderId="27" xfId="0" applyNumberFormat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 vertical="center"/>
    </xf>
    <xf numFmtId="0" fontId="21" fillId="3" borderId="0" xfId="0" applyFont="1" applyFill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3" fillId="2" borderId="22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/>
    </xf>
    <xf numFmtId="0" fontId="17" fillId="5" borderId="29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3" fontId="0" fillId="0" borderId="33" xfId="0" applyNumberFormat="1" applyBorder="1" applyAlignment="1">
      <alignment horizontal="left" vertical="center"/>
    </xf>
    <xf numFmtId="0" fontId="9" fillId="2" borderId="28" xfId="0" applyFont="1" applyFill="1" applyBorder="1" applyAlignment="1">
      <alignment horizontal="center" vertical="center"/>
    </xf>
    <xf numFmtId="164" fontId="0" fillId="3" borderId="30" xfId="0" quotePrefix="1" applyNumberFormat="1" applyFont="1" applyFill="1" applyBorder="1" applyAlignment="1">
      <alignment horizontal="right" vertical="center" wrapText="1" indent="2"/>
    </xf>
    <xf numFmtId="164" fontId="0" fillId="3" borderId="31" xfId="0" quotePrefix="1" applyNumberFormat="1" applyFont="1" applyFill="1" applyBorder="1" applyAlignment="1">
      <alignment horizontal="right" vertical="center" wrapText="1" indent="2"/>
    </xf>
    <xf numFmtId="164" fontId="0" fillId="3" borderId="36" xfId="0" applyNumberFormat="1" applyFont="1" applyFill="1" applyBorder="1" applyAlignment="1">
      <alignment horizontal="right" vertical="center" wrapText="1" indent="2"/>
    </xf>
    <xf numFmtId="164" fontId="0" fillId="3" borderId="37" xfId="0" applyNumberFormat="1" applyFont="1" applyFill="1" applyBorder="1" applyAlignment="1">
      <alignment horizontal="right" vertical="center" wrapText="1" indent="2"/>
    </xf>
    <xf numFmtId="164" fontId="13" fillId="5" borderId="17" xfId="0" applyNumberFormat="1" applyFont="1" applyFill="1" applyBorder="1" applyAlignment="1">
      <alignment horizontal="right" vertical="center" wrapText="1" indent="2"/>
    </xf>
    <xf numFmtId="164" fontId="0" fillId="3" borderId="38" xfId="0" quotePrefix="1" applyNumberFormat="1" applyFont="1" applyFill="1" applyBorder="1" applyAlignment="1">
      <alignment horizontal="right" vertical="center" wrapText="1" indent="2"/>
    </xf>
    <xf numFmtId="164" fontId="0" fillId="3" borderId="39" xfId="0" quotePrefix="1" applyNumberFormat="1" applyFont="1" applyFill="1" applyBorder="1" applyAlignment="1">
      <alignment horizontal="right" vertical="center" wrapText="1" indent="2"/>
    </xf>
    <xf numFmtId="164" fontId="0" fillId="3" borderId="33" xfId="0" quotePrefix="1" applyNumberFormat="1" applyFont="1" applyFill="1" applyBorder="1" applyAlignment="1">
      <alignment horizontal="right" vertical="center" wrapText="1" indent="2"/>
    </xf>
    <xf numFmtId="164" fontId="0" fillId="3" borderId="34" xfId="0" quotePrefix="1" applyNumberFormat="1" applyFont="1" applyFill="1" applyBorder="1" applyAlignment="1">
      <alignment horizontal="right" vertical="center" wrapText="1" indent="2"/>
    </xf>
    <xf numFmtId="164" fontId="15" fillId="5" borderId="17" xfId="0" applyNumberFormat="1" applyFont="1" applyFill="1" applyBorder="1" applyAlignment="1">
      <alignment horizontal="right" vertical="center" wrapText="1" indent="2"/>
    </xf>
    <xf numFmtId="164" fontId="0" fillId="3" borderId="33" xfId="0" applyNumberFormat="1" applyFont="1" applyFill="1" applyBorder="1" applyAlignment="1">
      <alignment horizontal="right" vertical="center" wrapText="1" indent="2"/>
    </xf>
    <xf numFmtId="164" fontId="0" fillId="3" borderId="34" xfId="0" applyNumberFormat="1" applyFont="1" applyFill="1" applyBorder="1" applyAlignment="1">
      <alignment horizontal="right" vertical="center" wrapText="1" indent="2"/>
    </xf>
    <xf numFmtId="164" fontId="15" fillId="5" borderId="28" xfId="0" applyNumberFormat="1" applyFont="1" applyFill="1" applyBorder="1" applyAlignment="1">
      <alignment horizontal="right" vertical="center" wrapText="1" indent="2"/>
    </xf>
    <xf numFmtId="164" fontId="13" fillId="5" borderId="28" xfId="0" applyNumberFormat="1" applyFont="1" applyFill="1" applyBorder="1" applyAlignment="1">
      <alignment horizontal="right" vertical="center" wrapText="1" indent="2"/>
    </xf>
    <xf numFmtId="0" fontId="23" fillId="3" borderId="3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7" xfId="0" quotePrefix="1" applyFont="1" applyFill="1" applyBorder="1" applyAlignment="1">
      <alignment horizontal="center" vertical="center" wrapText="1"/>
    </xf>
    <xf numFmtId="0" fontId="23" fillId="3" borderId="20" xfId="0" quotePrefix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1" fontId="24" fillId="3" borderId="26" xfId="0" applyNumberFormat="1" applyFont="1" applyFill="1" applyBorder="1" applyAlignment="1">
      <alignment horizontal="center" vertical="center"/>
    </xf>
    <xf numFmtId="1" fontId="24" fillId="3" borderId="26" xfId="0" applyNumberFormat="1" applyFont="1" applyFill="1" applyBorder="1" applyAlignment="1">
      <alignment horizontal="center" vertical="top"/>
    </xf>
    <xf numFmtId="0" fontId="11" fillId="3" borderId="7" xfId="0" quotePrefix="1" applyFont="1" applyFill="1" applyBorder="1" applyAlignment="1">
      <alignment horizontal="center" vertical="center" wrapText="1"/>
    </xf>
    <xf numFmtId="1" fontId="23" fillId="3" borderId="30" xfId="0" quotePrefix="1" applyNumberFormat="1" applyFont="1" applyFill="1" applyBorder="1" applyAlignment="1">
      <alignment horizontal="center" vertical="center" wrapText="1"/>
    </xf>
    <xf numFmtId="1" fontId="0" fillId="3" borderId="36" xfId="0" applyNumberFormat="1" applyFont="1" applyFill="1" applyBorder="1" applyAlignment="1">
      <alignment horizontal="center" vertical="center" wrapText="1"/>
    </xf>
    <xf numFmtId="1" fontId="23" fillId="3" borderId="38" xfId="0" quotePrefix="1" applyNumberFormat="1" applyFont="1" applyFill="1" applyBorder="1" applyAlignment="1">
      <alignment horizontal="center" vertical="center" wrapText="1"/>
    </xf>
    <xf numFmtId="1" fontId="23" fillId="3" borderId="33" xfId="0" quotePrefix="1" applyNumberFormat="1" applyFont="1" applyFill="1" applyBorder="1" applyAlignment="1">
      <alignment horizontal="center" vertical="center" wrapText="1"/>
    </xf>
    <xf numFmtId="1" fontId="23" fillId="3" borderId="36" xfId="0" applyNumberFormat="1" applyFont="1" applyFill="1" applyBorder="1" applyAlignment="1">
      <alignment horizontal="center" vertical="center" wrapText="1"/>
    </xf>
    <xf numFmtId="1" fontId="15" fillId="5" borderId="17" xfId="0" applyNumberFormat="1" applyFont="1" applyFill="1" applyBorder="1" applyAlignment="1">
      <alignment horizontal="center" vertical="center" wrapText="1"/>
    </xf>
    <xf numFmtId="1" fontId="23" fillId="3" borderId="33" xfId="0" applyNumberFormat="1" applyFont="1" applyFill="1" applyBorder="1" applyAlignment="1">
      <alignment horizontal="center" vertical="center" wrapText="1"/>
    </xf>
    <xf numFmtId="1" fontId="23" fillId="3" borderId="40" xfId="0" applyNumberFormat="1" applyFont="1" applyFill="1" applyBorder="1" applyAlignment="1">
      <alignment horizontal="center" vertical="center" wrapText="1"/>
    </xf>
    <xf numFmtId="1" fontId="23" fillId="3" borderId="29" xfId="0" quotePrefix="1" applyNumberFormat="1" applyFont="1" applyFill="1" applyBorder="1" applyAlignment="1">
      <alignment horizontal="center" vertical="center" wrapText="1"/>
    </xf>
    <xf numFmtId="1" fontId="23" fillId="3" borderId="32" xfId="0" applyNumberFormat="1" applyFont="1" applyFill="1" applyBorder="1" applyAlignment="1">
      <alignment horizontal="center" vertical="center" wrapText="1"/>
    </xf>
    <xf numFmtId="1" fontId="23" fillId="3" borderId="35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164" fontId="26" fillId="3" borderId="38" xfId="0" quotePrefix="1" applyNumberFormat="1" applyFont="1" applyFill="1" applyBorder="1" applyAlignment="1">
      <alignment horizontal="right" vertical="center" wrapText="1" indent="2"/>
    </xf>
    <xf numFmtId="164" fontId="26" fillId="3" borderId="39" xfId="0" quotePrefix="1" applyNumberFormat="1" applyFont="1" applyFill="1" applyBorder="1" applyAlignment="1">
      <alignment horizontal="right" vertical="center" wrapText="1" indent="2"/>
    </xf>
    <xf numFmtId="164" fontId="26" fillId="3" borderId="33" xfId="0" applyNumberFormat="1" applyFont="1" applyFill="1" applyBorder="1" applyAlignment="1">
      <alignment horizontal="right" vertical="center" wrapText="1" indent="2"/>
    </xf>
    <xf numFmtId="164" fontId="26" fillId="3" borderId="34" xfId="0" applyNumberFormat="1" applyFont="1" applyFill="1" applyBorder="1" applyAlignment="1">
      <alignment horizontal="right" vertical="center" wrapText="1" indent="2"/>
    </xf>
    <xf numFmtId="164" fontId="26" fillId="3" borderId="36" xfId="0" applyNumberFormat="1" applyFont="1" applyFill="1" applyBorder="1" applyAlignment="1">
      <alignment horizontal="right" vertical="center" wrapText="1" indent="2"/>
    </xf>
    <xf numFmtId="164" fontId="26" fillId="3" borderId="37" xfId="0" applyNumberFormat="1" applyFont="1" applyFill="1" applyBorder="1" applyAlignment="1">
      <alignment horizontal="right" vertical="center" wrapText="1" indent="2"/>
    </xf>
    <xf numFmtId="0" fontId="13" fillId="0" borderId="45" xfId="0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164" fontId="0" fillId="0" borderId="21" xfId="0" applyNumberFormat="1" applyBorder="1" applyAlignment="1">
      <alignment vertical="top"/>
    </xf>
    <xf numFmtId="0" fontId="0" fillId="3" borderId="30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22" fillId="6" borderId="49" xfId="0" applyFont="1" applyFill="1" applyBorder="1" applyAlignment="1">
      <alignment horizontal="center" vertical="center"/>
    </xf>
    <xf numFmtId="164" fontId="19" fillId="0" borderId="49" xfId="0" applyNumberFormat="1" applyFont="1" applyBorder="1" applyAlignment="1">
      <alignment horizontal="center" vertical="center"/>
    </xf>
    <xf numFmtId="0" fontId="0" fillId="3" borderId="50" xfId="0" applyFill="1" applyBorder="1" applyAlignment="1">
      <alignment vertical="center"/>
    </xf>
    <xf numFmtId="0" fontId="0" fillId="3" borderId="5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" borderId="53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5" borderId="8" xfId="0" applyFill="1" applyBorder="1" applyAlignment="1">
      <alignment horizontal="right" vertical="center" indent="1"/>
    </xf>
    <xf numFmtId="0" fontId="0" fillId="5" borderId="11" xfId="0" applyFill="1" applyBorder="1" applyAlignment="1">
      <alignment horizontal="right" vertical="center" indent="1"/>
    </xf>
    <xf numFmtId="0" fontId="0" fillId="5" borderId="5" xfId="0" applyFill="1" applyBorder="1" applyAlignment="1">
      <alignment horizontal="right" vertical="center" indent="1"/>
    </xf>
    <xf numFmtId="0" fontId="10" fillId="3" borderId="0" xfId="0" applyFont="1" applyFill="1" applyAlignment="1">
      <alignment horizontal="left" vertical="top" wrapTex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23" xfId="0" applyFont="1" applyFill="1" applyBorder="1" applyAlignment="1">
      <alignment horizontal="left" vertical="center" wrapText="1" indent="1"/>
    </xf>
    <xf numFmtId="0" fontId="25" fillId="3" borderId="41" xfId="0" applyFont="1" applyFill="1" applyBorder="1" applyAlignment="1">
      <alignment horizontal="left" vertical="center" indent="7"/>
    </xf>
    <xf numFmtId="0" fontId="25" fillId="3" borderId="42" xfId="0" applyFont="1" applyFill="1" applyBorder="1" applyAlignment="1">
      <alignment horizontal="left" vertical="center" indent="7"/>
    </xf>
    <xf numFmtId="0" fontId="25" fillId="3" borderId="43" xfId="0" applyFont="1" applyFill="1" applyBorder="1" applyAlignment="1">
      <alignment horizontal="left" vertical="center" indent="7"/>
    </xf>
    <xf numFmtId="0" fontId="20" fillId="3" borderId="22" xfId="0" applyFont="1" applyFill="1" applyBorder="1" applyAlignment="1">
      <alignment horizontal="left" vertical="top" wrapText="1"/>
    </xf>
    <xf numFmtId="0" fontId="20" fillId="3" borderId="27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left" vertical="center" wrapText="1" indent="1"/>
    </xf>
    <xf numFmtId="0" fontId="9" fillId="2" borderId="4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 indent="1"/>
    </xf>
    <xf numFmtId="0" fontId="16" fillId="3" borderId="11" xfId="1" applyFont="1" applyFill="1" applyBorder="1" applyAlignment="1" applyProtection="1">
      <alignment horizontal="left" vertical="center" indent="1"/>
    </xf>
    <xf numFmtId="0" fontId="16" fillId="3" borderId="25" xfId="1" applyFont="1" applyFill="1" applyBorder="1" applyAlignment="1" applyProtection="1">
      <alignment horizontal="left" vertical="center" indent="1"/>
    </xf>
    <xf numFmtId="0" fontId="7" fillId="3" borderId="24" xfId="0" applyFont="1" applyFill="1" applyBorder="1" applyAlignment="1">
      <alignment horizontal="left" vertical="center" wrapText="1" indent="1"/>
    </xf>
    <xf numFmtId="0" fontId="9" fillId="2" borderId="1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 indent="1"/>
    </xf>
    <xf numFmtId="0" fontId="7" fillId="3" borderId="25" xfId="0" applyFont="1" applyFill="1" applyBorder="1" applyAlignment="1">
      <alignment horizontal="left" vertical="center" wrapText="1" indent="1"/>
    </xf>
    <xf numFmtId="164" fontId="0" fillId="3" borderId="58" xfId="0" applyNumberFormat="1" applyFill="1" applyBorder="1" applyAlignment="1">
      <alignment horizontal="left" vertical="center" indent="7"/>
    </xf>
    <xf numFmtId="164" fontId="0" fillId="3" borderId="55" xfId="0" applyNumberFormat="1" applyFill="1" applyBorder="1" applyAlignment="1">
      <alignment horizontal="left" vertical="center" indent="7"/>
    </xf>
    <xf numFmtId="164" fontId="0" fillId="3" borderId="25" xfId="0" applyNumberFormat="1" applyFill="1" applyBorder="1" applyAlignment="1">
      <alignment horizontal="left" vertical="center" indent="7"/>
    </xf>
    <xf numFmtId="0" fontId="9" fillId="2" borderId="16" xfId="0" applyFont="1" applyFill="1" applyBorder="1" applyAlignment="1">
      <alignment horizontal="center" vertical="center" wrapText="1"/>
    </xf>
    <xf numFmtId="0" fontId="16" fillId="3" borderId="8" xfId="1" applyFont="1" applyFill="1" applyBorder="1" applyAlignment="1" applyProtection="1">
      <alignment horizontal="left" vertical="center" indent="1"/>
    </xf>
    <xf numFmtId="0" fontId="16" fillId="3" borderId="24" xfId="1" applyFont="1" applyFill="1" applyBorder="1" applyAlignment="1" applyProtection="1">
      <alignment horizontal="left" vertical="center" indent="1"/>
    </xf>
    <xf numFmtId="0" fontId="3" fillId="2" borderId="41" xfId="0" applyFont="1" applyFill="1" applyBorder="1" applyAlignment="1">
      <alignment horizontal="right" vertical="center" indent="1"/>
    </xf>
    <xf numFmtId="0" fontId="3" fillId="2" borderId="43" xfId="0" applyFont="1" applyFill="1" applyBorder="1" applyAlignment="1">
      <alignment horizontal="right" vertical="center" indent="1"/>
    </xf>
    <xf numFmtId="164" fontId="0" fillId="3" borderId="56" xfId="0" applyNumberFormat="1" applyFill="1" applyBorder="1" applyAlignment="1">
      <alignment horizontal="left" vertical="center" indent="7"/>
    </xf>
    <xf numFmtId="164" fontId="0" fillId="3" borderId="6" xfId="0" applyNumberFormat="1" applyFill="1" applyBorder="1" applyAlignment="1">
      <alignment horizontal="left" vertical="center" indent="7"/>
    </xf>
    <xf numFmtId="164" fontId="0" fillId="3" borderId="23" xfId="0" applyNumberFormat="1" applyFill="1" applyBorder="1" applyAlignment="1">
      <alignment horizontal="left" vertical="center" indent="7"/>
    </xf>
    <xf numFmtId="164" fontId="0" fillId="3" borderId="57" xfId="0" applyNumberFormat="1" applyFill="1" applyBorder="1" applyAlignment="1">
      <alignment horizontal="left" vertical="center" indent="7"/>
    </xf>
    <xf numFmtId="164" fontId="0" fillId="3" borderId="9" xfId="0" applyNumberFormat="1" applyFill="1" applyBorder="1" applyAlignment="1">
      <alignment horizontal="left" vertical="center" indent="7"/>
    </xf>
    <xf numFmtId="164" fontId="0" fillId="3" borderId="24" xfId="0" applyNumberFormat="1" applyFill="1" applyBorder="1" applyAlignment="1">
      <alignment horizontal="left" vertical="center" indent="7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9" fontId="17" fillId="5" borderId="29" xfId="0" applyNumberFormat="1" applyFont="1" applyFill="1" applyBorder="1" applyAlignment="1">
      <alignment horizontal="center" vertical="center"/>
    </xf>
    <xf numFmtId="9" fontId="0" fillId="0" borderId="32" xfId="2" applyFont="1" applyBorder="1" applyAlignment="1">
      <alignment horizontal="center" vertical="center"/>
    </xf>
    <xf numFmtId="9" fontId="0" fillId="0" borderId="33" xfId="2" applyFont="1" applyBorder="1" applyAlignment="1">
      <alignment horizontal="left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C$4" horiz="1" inc="10" max="10000" min="1" page="10" val="82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1724036</xdr:colOff>
      <xdr:row>2</xdr:row>
      <xdr:rowOff>-1</xdr:rowOff>
    </xdr:from>
    <xdr:to>
      <xdr:col>3</xdr:col>
      <xdr:colOff>373685</xdr:colOff>
      <xdr:row>3</xdr:row>
      <xdr:rowOff>8906</xdr:rowOff>
    </xdr:to>
    <xdr:pic macro="[0]!Liste_Presta2"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942" y="547687"/>
          <a:ext cx="376056" cy="378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3</xdr:row>
          <xdr:rowOff>327660</xdr:rowOff>
        </xdr:from>
        <xdr:to>
          <xdr:col>2</xdr:col>
          <xdr:colOff>1657350</xdr:colOff>
          <xdr:row>4</xdr:row>
          <xdr:rowOff>19050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10</xdr:col>
      <xdr:colOff>666750</xdr:colOff>
      <xdr:row>11</xdr:row>
      <xdr:rowOff>35722</xdr:rowOff>
    </xdr:from>
    <xdr:to>
      <xdr:col>13</xdr:col>
      <xdr:colOff>607218</xdr:colOff>
      <xdr:row>12</xdr:row>
      <xdr:rowOff>107159</xdr:rowOff>
    </xdr:to>
    <xdr:sp macro="" textlink="">
      <xdr:nvSpPr>
        <xdr:cNvPr id="4" name="ZoneTexte 3"/>
        <xdr:cNvSpPr txBox="1"/>
      </xdr:nvSpPr>
      <xdr:spPr>
        <a:xfrm>
          <a:off x="10465594" y="4476753"/>
          <a:ext cx="4214812" cy="488156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1"/>
          <a:r>
            <a:rPr lang="fr-FR" sz="1200"/>
            <a:t>Choisissez uniquement</a:t>
          </a:r>
          <a:r>
            <a:rPr lang="fr-FR" sz="1200" baseline="0"/>
            <a:t> l'UNE des trois options de design.</a:t>
          </a:r>
          <a:endParaRPr lang="fr-FR" sz="1200"/>
        </a:p>
      </xdr:txBody>
    </xdr:sp>
    <xdr:clientData/>
  </xdr:twoCellAnchor>
  <xdr:twoCellAnchor editAs="oneCell">
    <xdr:from>
      <xdr:col>11</xdr:col>
      <xdr:colOff>83343</xdr:colOff>
      <xdr:row>11</xdr:row>
      <xdr:rowOff>85727</xdr:rowOff>
    </xdr:from>
    <xdr:to>
      <xdr:col>11</xdr:col>
      <xdr:colOff>443343</xdr:colOff>
      <xdr:row>12</xdr:row>
      <xdr:rowOff>29008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656" y="4526758"/>
          <a:ext cx="360000" cy="360000"/>
        </a:xfrm>
        <a:prstGeom prst="rect">
          <a:avLst/>
        </a:prstGeom>
      </xdr:spPr>
    </xdr:pic>
    <xdr:clientData/>
  </xdr:twoCellAnchor>
  <xdr:twoCellAnchor>
    <xdr:from>
      <xdr:col>10</xdr:col>
      <xdr:colOff>664370</xdr:colOff>
      <xdr:row>30</xdr:row>
      <xdr:rowOff>402416</xdr:rowOff>
    </xdr:from>
    <xdr:to>
      <xdr:col>13</xdr:col>
      <xdr:colOff>976311</xdr:colOff>
      <xdr:row>32</xdr:row>
      <xdr:rowOff>57134</xdr:rowOff>
    </xdr:to>
    <xdr:sp macro="" textlink="">
      <xdr:nvSpPr>
        <xdr:cNvPr id="6" name="ZoneTexte 5"/>
        <xdr:cNvSpPr txBox="1"/>
      </xdr:nvSpPr>
      <xdr:spPr>
        <a:xfrm>
          <a:off x="10463214" y="10260791"/>
          <a:ext cx="4586285" cy="488156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1"/>
          <a:r>
            <a:rPr lang="fr-FR" sz="1200"/>
            <a:t>Choisissez uniquement</a:t>
          </a:r>
          <a:r>
            <a:rPr lang="fr-FR" sz="1200" baseline="0"/>
            <a:t> l'UN des trois niveaux de maintenance. </a:t>
          </a:r>
          <a:endParaRPr lang="fr-FR" sz="1200"/>
        </a:p>
      </xdr:txBody>
    </xdr:sp>
    <xdr:clientData/>
  </xdr:twoCellAnchor>
  <xdr:twoCellAnchor editAs="oneCell">
    <xdr:from>
      <xdr:col>11</xdr:col>
      <xdr:colOff>80964</xdr:colOff>
      <xdr:row>31</xdr:row>
      <xdr:rowOff>35702</xdr:rowOff>
    </xdr:from>
    <xdr:to>
      <xdr:col>11</xdr:col>
      <xdr:colOff>440964</xdr:colOff>
      <xdr:row>31</xdr:row>
      <xdr:rowOff>395702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7" y="10310796"/>
          <a:ext cx="360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fabriquedunet.fr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N50"/>
  <sheetViews>
    <sheetView showGridLines="0" tabSelected="1" zoomScale="80" zoomScaleNormal="80" zoomScalePageLayoutView="90" workbookViewId="0">
      <pane ySplit="6" topLeftCell="A7" activePane="bottomLeft" state="frozen"/>
      <selection pane="bottomLeft" activeCell="H53" sqref="H53"/>
    </sheetView>
  </sheetViews>
  <sheetFormatPr baseColWidth="10" defaultColWidth="10.5546875" defaultRowHeight="14.4" outlineLevelRow="1" outlineLevelCol="1" x14ac:dyDescent="0.3"/>
  <cols>
    <col min="1" max="1" width="3.33203125" style="2" customWidth="1"/>
    <col min="2" max="2" width="31.33203125" style="2" customWidth="1"/>
    <col min="3" max="3" width="24.44140625" style="2" customWidth="1"/>
    <col min="4" max="4" width="26.88671875" style="2" customWidth="1"/>
    <col min="5" max="5" width="19.109375" style="2" hidden="1" customWidth="1" outlineLevel="1"/>
    <col min="6" max="7" width="20.33203125" style="2" hidden="1" customWidth="1" outlineLevel="1"/>
    <col min="8" max="8" width="28.44140625" style="2" customWidth="1" collapsed="1"/>
    <col min="9" max="9" width="1" style="2" customWidth="1"/>
    <col min="10" max="10" width="28.5546875" style="2" customWidth="1"/>
    <col min="11" max="11" width="10.5546875" style="2"/>
    <col min="12" max="12" width="24.6640625" style="2" customWidth="1"/>
    <col min="13" max="13" width="29" style="2" customWidth="1"/>
    <col min="14" max="14" width="28.33203125" style="2" customWidth="1"/>
    <col min="15" max="16384" width="10.5546875" style="2"/>
  </cols>
  <sheetData>
    <row r="1" spans="2:14" ht="7.5" customHeight="1" x14ac:dyDescent="0.25"/>
    <row r="2" spans="2:14" ht="23.4" customHeight="1" x14ac:dyDescent="0.25">
      <c r="B2" s="11" t="s">
        <v>39</v>
      </c>
      <c r="C2" s="1"/>
      <c r="D2" s="1"/>
      <c r="E2" s="5"/>
      <c r="H2" s="27"/>
    </row>
    <row r="3" spans="2:14" ht="29.25" customHeight="1" x14ac:dyDescent="0.3">
      <c r="B3" s="16" t="s">
        <v>7</v>
      </c>
      <c r="C3" s="59" t="s">
        <v>9</v>
      </c>
      <c r="D3" s="14"/>
      <c r="E3" s="7"/>
      <c r="H3" s="27"/>
    </row>
    <row r="4" spans="2:14" ht="43.5" customHeight="1" x14ac:dyDescent="0.25">
      <c r="B4" s="17" t="s">
        <v>63</v>
      </c>
      <c r="C4" s="60">
        <v>820</v>
      </c>
      <c r="D4" s="15"/>
      <c r="L4"/>
      <c r="M4"/>
    </row>
    <row r="5" spans="2:14" ht="7.5" customHeight="1" thickBot="1" x14ac:dyDescent="0.3">
      <c r="C5" s="1"/>
      <c r="D5" s="1"/>
      <c r="E5" s="5"/>
      <c r="L5" s="25"/>
      <c r="M5"/>
      <c r="N5"/>
    </row>
    <row r="6" spans="2:14" s="9" customFormat="1" ht="30" customHeight="1" thickTop="1" thickBot="1" x14ac:dyDescent="0.35">
      <c r="B6" s="105" t="s">
        <v>11</v>
      </c>
      <c r="C6" s="105"/>
      <c r="D6" s="106"/>
      <c r="E6" s="18" t="s">
        <v>18</v>
      </c>
      <c r="F6" s="19" t="s">
        <v>9</v>
      </c>
      <c r="G6" s="19" t="s">
        <v>10</v>
      </c>
      <c r="H6" s="38" t="s">
        <v>40</v>
      </c>
      <c r="J6" s="8" t="s">
        <v>14</v>
      </c>
      <c r="L6" s="87" t="s">
        <v>3</v>
      </c>
      <c r="M6" s="88" t="str">
        <f>H42</f>
        <v>7 000€ - 8 000€</v>
      </c>
      <c r="N6"/>
    </row>
    <row r="7" spans="2:14" ht="33" customHeight="1" thickTop="1" x14ac:dyDescent="0.3">
      <c r="B7" s="116" t="s">
        <v>12</v>
      </c>
      <c r="C7" s="100" t="s">
        <v>43</v>
      </c>
      <c r="D7" s="101"/>
      <c r="E7" s="62">
        <v>8</v>
      </c>
      <c r="F7" s="39">
        <f>$E7*(Paramètres!$C$7/Paramètres!$C$6)</f>
        <v>400</v>
      </c>
      <c r="G7" s="39">
        <f>$E7*(Paramètres!$C$8/Paramètres!$C$6)</f>
        <v>250</v>
      </c>
      <c r="H7" s="40">
        <f>INDEX(F7:G7,1,MATCH($C$3,F$6:G$6))</f>
        <v>400</v>
      </c>
      <c r="J7" s="61" t="s">
        <v>21</v>
      </c>
    </row>
    <row r="8" spans="2:14" ht="33" customHeight="1" x14ac:dyDescent="0.3">
      <c r="B8" s="111"/>
      <c r="C8" s="109" t="s">
        <v>13</v>
      </c>
      <c r="D8" s="115"/>
      <c r="E8" s="63">
        <f>IF($C$4&lt;Paramètres!E7,Paramètres!F7,IF($C$4&lt;Paramètres!E8,Paramètres!F8,IF($C$4&lt;Paramètres!E9,Paramètres!F9,Paramètres!F10)))</f>
        <v>30</v>
      </c>
      <c r="F8" s="41">
        <f>IF($J8="Oui",$E8*(Paramètres!$C$7/Paramètres!$C$6),0)</f>
        <v>0</v>
      </c>
      <c r="G8" s="41">
        <f>IF($J8="Oui",$E8*(Paramètres!$C$8/Paramètres!$C$6),0)</f>
        <v>0</v>
      </c>
      <c r="H8" s="42">
        <f t="shared" ref="H8" si="0">INDEX(F8:G8,1,MATCH($C$3,F$6:G$6))</f>
        <v>0</v>
      </c>
      <c r="J8" s="54" t="s">
        <v>2</v>
      </c>
    </row>
    <row r="9" spans="2:14" ht="33" customHeight="1" x14ac:dyDescent="0.3">
      <c r="B9" s="111"/>
      <c r="C9" s="117" t="s">
        <v>22</v>
      </c>
      <c r="D9" s="118"/>
      <c r="E9" s="63">
        <f>IF(C3=Paramètres!K6,Paramètres!K7*SUM(H15,H23,H30,H34)*(Paramètres!$C$6/Paramètres!$C$7),Paramètres!L7*SUM(H15,H23,H30,H34)*(Paramètres!$C$6/Paramètres!$C$8))</f>
        <v>19.2</v>
      </c>
      <c r="F9" s="41">
        <f>$E9*(Paramètres!$C$7/Paramètres!$C$6)</f>
        <v>960</v>
      </c>
      <c r="G9" s="41">
        <f>$E9*(Paramètres!$C$8/Paramètres!$C$6)</f>
        <v>600</v>
      </c>
      <c r="H9" s="42">
        <f t="shared" ref="H9" si="1">INDEX(F9:G9,1,MATCH($C$3,F$6:G$6))</f>
        <v>960</v>
      </c>
      <c r="J9" s="73" t="s">
        <v>21</v>
      </c>
    </row>
    <row r="10" spans="2:14" ht="33" customHeight="1" x14ac:dyDescent="0.3">
      <c r="B10" s="111"/>
      <c r="C10" s="107" t="s">
        <v>19</v>
      </c>
      <c r="D10" s="108"/>
      <c r="E10" s="67">
        <f>SUM(E7:E9)</f>
        <v>57.2</v>
      </c>
      <c r="F10" s="48">
        <f>SUM(F7:F9)</f>
        <v>1360</v>
      </c>
      <c r="G10" s="48">
        <f>SUM(G7:G9)</f>
        <v>850</v>
      </c>
      <c r="H10" s="51">
        <f>SUM(H7:H9)</f>
        <v>1360</v>
      </c>
      <c r="I10" s="13"/>
      <c r="J10" s="53"/>
    </row>
    <row r="11" spans="2:14" ht="33" customHeight="1" x14ac:dyDescent="0.3">
      <c r="B11" s="111" t="s">
        <v>16</v>
      </c>
      <c r="C11" s="100" t="s">
        <v>46</v>
      </c>
      <c r="D11" s="101"/>
      <c r="E11" s="64">
        <v>20</v>
      </c>
      <c r="F11" s="44">
        <f>IF($J11="Oui",$E11*(Paramètres!$C$7/Paramètres!$C$6),0)</f>
        <v>0</v>
      </c>
      <c r="G11" s="44">
        <f>IF($J11="Oui",$E11*(Paramètres!$C$8/Paramètres!$C$6),0)</f>
        <v>0</v>
      </c>
      <c r="H11" s="45">
        <f>INDEX(F11:G11,1,MATCH($C$3,F$6:G$6))</f>
        <v>0</v>
      </c>
      <c r="J11" s="55" t="s">
        <v>2</v>
      </c>
      <c r="L11" s="99"/>
      <c r="M11" s="99"/>
    </row>
    <row r="12" spans="2:14" ht="33" customHeight="1" x14ac:dyDescent="0.3">
      <c r="B12" s="111"/>
      <c r="C12" s="109" t="s">
        <v>69</v>
      </c>
      <c r="D12" s="115"/>
      <c r="E12" s="65">
        <v>40</v>
      </c>
      <c r="F12" s="46">
        <f>IF($J12="Oui",$E12*(Paramètres!$C$7/Paramètres!$C$6),0)</f>
        <v>2000</v>
      </c>
      <c r="G12" s="46">
        <f>IF($J12="Oui",$E12*(Paramètres!$C$8/Paramètres!$C$6),0)</f>
        <v>1250</v>
      </c>
      <c r="H12" s="47">
        <f>INDEX(F12:G12,1,MATCH($C$3,F$6:G$6))</f>
        <v>2000</v>
      </c>
      <c r="J12" s="56" t="s">
        <v>1</v>
      </c>
      <c r="L12" s="12"/>
      <c r="M12" s="12"/>
    </row>
    <row r="13" spans="2:14" ht="33" customHeight="1" x14ac:dyDescent="0.3">
      <c r="B13" s="111"/>
      <c r="C13" s="109" t="s">
        <v>45</v>
      </c>
      <c r="D13" s="115"/>
      <c r="E13" s="66">
        <v>60</v>
      </c>
      <c r="F13" s="41">
        <f>IF($J13="Oui",$E13*(Paramètres!$C$7/Paramètres!$C$6),0)</f>
        <v>0</v>
      </c>
      <c r="G13" s="41">
        <f>IF($J13="Oui",$E13*(Paramètres!$C$8/Paramètres!$C$6),0)</f>
        <v>0</v>
      </c>
      <c r="H13" s="42">
        <f t="shared" ref="H13" si="2">INDEX(F13:G13,1,MATCH($C$3,F$6:G$6))</f>
        <v>0</v>
      </c>
      <c r="J13" s="54" t="s">
        <v>2</v>
      </c>
    </row>
    <row r="14" spans="2:14" ht="33" customHeight="1" x14ac:dyDescent="0.3">
      <c r="B14" s="111"/>
      <c r="C14" s="117" t="s">
        <v>30</v>
      </c>
      <c r="D14" s="118"/>
      <c r="E14" s="63">
        <f>IF(J13="Oui",IF($C$4&lt;Paramètres!I7,Paramètres!J7,IF($C$4&lt;Paramètres!I8,Paramètres!J8,IF($C$4&lt;Paramètres!I9,Paramètres!J9,Paramètres!J10))),IF(J12="Oui",IF($C$4&lt;Paramètres!I7,Paramètres!J7/2,IF($C$4&lt;Paramètres!I8,Paramètres!J8/2,IF($C$4&lt;Paramètres!I9,Paramètres!J9/2,Paramètres!J10/2))),0))</f>
        <v>20</v>
      </c>
      <c r="F14" s="41">
        <f>$E14*(Paramètres!$C$7/Paramètres!$C$6)</f>
        <v>1000</v>
      </c>
      <c r="G14" s="41">
        <f>$E14*(Paramètres!$C$8/Paramètres!$C$6)</f>
        <v>625</v>
      </c>
      <c r="H14" s="42">
        <f t="shared" ref="H14" si="3">INDEX(F14:G14,1,MATCH($C$3,F$6:G$6))</f>
        <v>1000</v>
      </c>
      <c r="J14" s="73" t="s">
        <v>21</v>
      </c>
    </row>
    <row r="15" spans="2:14" ht="33" customHeight="1" x14ac:dyDescent="0.3">
      <c r="B15" s="111"/>
      <c r="C15" s="107" t="s">
        <v>20</v>
      </c>
      <c r="D15" s="108"/>
      <c r="E15" s="67">
        <f>SUM(E11:E14)</f>
        <v>140</v>
      </c>
      <c r="F15" s="48">
        <f>SUM(F11:F14)</f>
        <v>3000</v>
      </c>
      <c r="G15" s="43">
        <f t="shared" ref="G15:H15" si="4">SUM(G11:G14)</f>
        <v>1875</v>
      </c>
      <c r="H15" s="52">
        <f t="shared" si="4"/>
        <v>3000</v>
      </c>
      <c r="I15" s="13"/>
      <c r="J15" s="53"/>
    </row>
    <row r="16" spans="2:14" ht="33" customHeight="1" x14ac:dyDescent="0.3">
      <c r="B16" s="111" t="s">
        <v>67</v>
      </c>
      <c r="C16" s="123" t="s">
        <v>54</v>
      </c>
      <c r="D16" s="124"/>
      <c r="E16" s="68">
        <v>4</v>
      </c>
      <c r="F16" s="74">
        <f>IF($J16="Oui",$E16*(Paramètres!$C$7/Paramètres!$C$6),0)</f>
        <v>200</v>
      </c>
      <c r="G16" s="74">
        <f>IF($J16="Oui",$E16*(Paramètres!$C$8/Paramètres!$C$6),0)</f>
        <v>125</v>
      </c>
      <c r="H16" s="75">
        <f>INDEX(F16:G16,1,MATCH($C$3,F$6:G$6))</f>
        <v>200</v>
      </c>
      <c r="J16" s="57" t="s">
        <v>1</v>
      </c>
    </row>
    <row r="17" spans="2:10" ht="33" customHeight="1" x14ac:dyDescent="0.3">
      <c r="B17" s="111"/>
      <c r="C17" s="123" t="s">
        <v>55</v>
      </c>
      <c r="D17" s="124"/>
      <c r="E17" s="68">
        <v>8</v>
      </c>
      <c r="F17" s="76">
        <f>IF($J17="Oui",$E17*(Paramètres!$C$7/Paramètres!$C$6),0)</f>
        <v>400</v>
      </c>
      <c r="G17" s="76">
        <f>IF($J17="Oui",$E17*(Paramètres!$C$8/Paramètres!$C$6),0)</f>
        <v>250</v>
      </c>
      <c r="H17" s="77">
        <f t="shared" ref="H17:H22" si="5">INDEX(F17:G17,1,MATCH($C$3,F$6:G$6))</f>
        <v>400</v>
      </c>
      <c r="J17" s="57" t="s">
        <v>1</v>
      </c>
    </row>
    <row r="18" spans="2:10" ht="33" customHeight="1" x14ac:dyDescent="0.3">
      <c r="B18" s="111"/>
      <c r="C18" s="123" t="s">
        <v>56</v>
      </c>
      <c r="D18" s="124"/>
      <c r="E18" s="68">
        <v>10</v>
      </c>
      <c r="F18" s="76">
        <f>IF($J18="Oui",$E18*(Paramètres!$C$7/Paramètres!$C$6),0)</f>
        <v>500</v>
      </c>
      <c r="G18" s="76">
        <f>IF($J18="Oui",$E18*(Paramètres!$C$8/Paramètres!$C$6),0)</f>
        <v>312.5</v>
      </c>
      <c r="H18" s="77">
        <f t="shared" si="5"/>
        <v>500</v>
      </c>
      <c r="J18" s="57" t="s">
        <v>1</v>
      </c>
    </row>
    <row r="19" spans="2:10" ht="33" customHeight="1" x14ac:dyDescent="0.3">
      <c r="B19" s="111"/>
      <c r="C19" s="123" t="s">
        <v>57</v>
      </c>
      <c r="D19" s="124"/>
      <c r="E19" s="68">
        <v>10</v>
      </c>
      <c r="F19" s="76">
        <f>IF($J19="Oui",$E19*(Paramètres!$C$7/Paramètres!$C$6),0)</f>
        <v>500</v>
      </c>
      <c r="G19" s="76">
        <f>IF($J19="Oui",$E19*(Paramètres!$C$8/Paramètres!$C$6),0)</f>
        <v>312.5</v>
      </c>
      <c r="H19" s="77">
        <f t="shared" si="5"/>
        <v>500</v>
      </c>
      <c r="J19" s="57" t="s">
        <v>1</v>
      </c>
    </row>
    <row r="20" spans="2:10" ht="33" customHeight="1" x14ac:dyDescent="0.3">
      <c r="B20" s="111"/>
      <c r="C20" s="123" t="s">
        <v>58</v>
      </c>
      <c r="D20" s="124"/>
      <c r="E20" s="68">
        <v>30</v>
      </c>
      <c r="F20" s="76">
        <f>IF($J20="Oui",$E20*(Paramètres!$C$7/Paramètres!$C$6),0)</f>
        <v>0</v>
      </c>
      <c r="G20" s="76">
        <f>IF($J20="Oui",$E20*(Paramètres!$C$8/Paramètres!$C$6),0)</f>
        <v>0</v>
      </c>
      <c r="H20" s="77">
        <f t="shared" si="5"/>
        <v>0</v>
      </c>
      <c r="J20" s="57" t="s">
        <v>2</v>
      </c>
    </row>
    <row r="21" spans="2:10" ht="33" customHeight="1" x14ac:dyDescent="0.3">
      <c r="B21" s="111"/>
      <c r="C21" s="123" t="s">
        <v>59</v>
      </c>
      <c r="D21" s="124"/>
      <c r="E21" s="68">
        <v>40</v>
      </c>
      <c r="F21" s="76">
        <f>IF($J21="Oui",$E21*(Paramètres!$C$7/Paramètres!$C$6),0)</f>
        <v>0</v>
      </c>
      <c r="G21" s="76">
        <f>IF($J21="Oui",$E21*(Paramètres!$C$8/Paramètres!$C$6),0)</f>
        <v>0</v>
      </c>
      <c r="H21" s="77">
        <f t="shared" si="5"/>
        <v>0</v>
      </c>
      <c r="J21" s="57" t="s">
        <v>2</v>
      </c>
    </row>
    <row r="22" spans="2:10" ht="33" customHeight="1" x14ac:dyDescent="0.3">
      <c r="B22" s="111"/>
      <c r="C22" s="113" t="s">
        <v>68</v>
      </c>
      <c r="D22" s="114"/>
      <c r="E22" s="69">
        <v>40</v>
      </c>
      <c r="F22" s="78">
        <f>IF($J22="Oui",$E22*(Paramètres!$C$7/Paramètres!$C$6),0)</f>
        <v>0</v>
      </c>
      <c r="G22" s="78">
        <f>IF($J22="Oui",$E22*(Paramètres!$C$8/Paramètres!$C$6),0)</f>
        <v>0</v>
      </c>
      <c r="H22" s="79">
        <f t="shared" si="5"/>
        <v>0</v>
      </c>
      <c r="J22" s="58" t="s">
        <v>2</v>
      </c>
    </row>
    <row r="23" spans="2:10" ht="33" customHeight="1" x14ac:dyDescent="0.3">
      <c r="B23" s="111"/>
      <c r="C23" s="107" t="s">
        <v>66</v>
      </c>
      <c r="D23" s="108"/>
      <c r="E23" s="67">
        <f>SUM(E16:E22)</f>
        <v>142</v>
      </c>
      <c r="F23" s="48">
        <f>SUM(F16:F22)</f>
        <v>1600</v>
      </c>
      <c r="G23" s="48">
        <f>SUM(G16:G22)</f>
        <v>1000</v>
      </c>
      <c r="H23" s="51">
        <f>SUM(H16:H22)</f>
        <v>1600</v>
      </c>
      <c r="I23" s="13"/>
      <c r="J23" s="53"/>
    </row>
    <row r="24" spans="2:10" ht="33" customHeight="1" x14ac:dyDescent="0.3">
      <c r="B24" s="111" t="s">
        <v>47</v>
      </c>
      <c r="C24" s="123" t="s">
        <v>48</v>
      </c>
      <c r="D24" s="124"/>
      <c r="E24" s="68">
        <v>20</v>
      </c>
      <c r="F24" s="74">
        <f>IF($J24="Oui",$E24*(Paramètres!$C$7/Paramètres!$C$6),0)</f>
        <v>0</v>
      </c>
      <c r="G24" s="74">
        <f>IF($J24="Oui",$E24*(Paramètres!$C$8/Paramètres!$C$6),0)</f>
        <v>0</v>
      </c>
      <c r="H24" s="75">
        <f>INDEX(F24:G24,1,MATCH($C$3,F$6:G$6))</f>
        <v>0</v>
      </c>
      <c r="J24" s="57" t="s">
        <v>2</v>
      </c>
    </row>
    <row r="25" spans="2:10" ht="33" customHeight="1" x14ac:dyDescent="0.3">
      <c r="B25" s="111"/>
      <c r="C25" s="123" t="s">
        <v>49</v>
      </c>
      <c r="D25" s="124"/>
      <c r="E25" s="68">
        <v>20</v>
      </c>
      <c r="F25" s="76">
        <f>IF($J25="Oui",$E25*(Paramètres!$C$7/Paramètres!$C$6),0)</f>
        <v>0</v>
      </c>
      <c r="G25" s="76">
        <f>IF($J25="Oui",$E25*(Paramètres!$C$8/Paramètres!$C$6),0)</f>
        <v>0</v>
      </c>
      <c r="H25" s="77">
        <f t="shared" ref="H25:H29" si="6">INDEX(F25:G25,1,MATCH($C$3,F$6:G$6))</f>
        <v>0</v>
      </c>
      <c r="J25" s="57" t="s">
        <v>2</v>
      </c>
    </row>
    <row r="26" spans="2:10" ht="33" customHeight="1" x14ac:dyDescent="0.3">
      <c r="B26" s="111"/>
      <c r="C26" s="123" t="s">
        <v>50</v>
      </c>
      <c r="D26" s="124"/>
      <c r="E26" s="68">
        <v>20</v>
      </c>
      <c r="F26" s="76">
        <f>IF($J26="Oui",$E26*(Paramètres!$C$7/Paramètres!$C$6),0)</f>
        <v>0</v>
      </c>
      <c r="G26" s="76">
        <f>IF($J26="Oui",$E26*(Paramètres!$C$8/Paramètres!$C$6),0)</f>
        <v>0</v>
      </c>
      <c r="H26" s="77">
        <f t="shared" si="6"/>
        <v>0</v>
      </c>
      <c r="J26" s="57" t="s">
        <v>2</v>
      </c>
    </row>
    <row r="27" spans="2:10" ht="33" customHeight="1" x14ac:dyDescent="0.3">
      <c r="B27" s="111"/>
      <c r="C27" s="123" t="s">
        <v>51</v>
      </c>
      <c r="D27" s="124"/>
      <c r="E27" s="68">
        <v>20</v>
      </c>
      <c r="F27" s="76">
        <f>IF($J27="Oui",$E27*(Paramètres!$C$7/Paramètres!$C$6),0)</f>
        <v>0</v>
      </c>
      <c r="G27" s="76">
        <f>IF($J27="Oui",$E27*(Paramètres!$C$8/Paramètres!$C$6),0)</f>
        <v>0</v>
      </c>
      <c r="H27" s="77">
        <f t="shared" si="6"/>
        <v>0</v>
      </c>
      <c r="J27" s="57" t="s">
        <v>2</v>
      </c>
    </row>
    <row r="28" spans="2:10" ht="33" customHeight="1" x14ac:dyDescent="0.3">
      <c r="B28" s="111"/>
      <c r="C28" s="123" t="s">
        <v>52</v>
      </c>
      <c r="D28" s="124"/>
      <c r="E28" s="68">
        <v>10</v>
      </c>
      <c r="F28" s="76">
        <f>IF($J28="Oui",$E28*(Paramètres!$C$7/Paramètres!$C$6),0)</f>
        <v>0</v>
      </c>
      <c r="G28" s="76">
        <f>IF($J28="Oui",$E28*(Paramètres!$C$8/Paramètres!$C$6),0)</f>
        <v>0</v>
      </c>
      <c r="H28" s="77">
        <f t="shared" si="6"/>
        <v>0</v>
      </c>
      <c r="J28" s="57" t="s">
        <v>2</v>
      </c>
    </row>
    <row r="29" spans="2:10" ht="33" customHeight="1" x14ac:dyDescent="0.3">
      <c r="B29" s="111"/>
      <c r="C29" s="113" t="s">
        <v>53</v>
      </c>
      <c r="D29" s="114"/>
      <c r="E29" s="69">
        <v>30</v>
      </c>
      <c r="F29" s="78">
        <f>IF($J29="Oui",$E29*(Paramètres!$C$7/Paramètres!$C$6),0)</f>
        <v>0</v>
      </c>
      <c r="G29" s="78">
        <f>IF($J29="Oui",$E29*(Paramètres!$C$8/Paramètres!$C$6),0)</f>
        <v>0</v>
      </c>
      <c r="H29" s="79">
        <f t="shared" si="6"/>
        <v>0</v>
      </c>
      <c r="J29" s="58" t="s">
        <v>2</v>
      </c>
    </row>
    <row r="30" spans="2:10" ht="33" customHeight="1" x14ac:dyDescent="0.3">
      <c r="B30" s="111"/>
      <c r="C30" s="107" t="s">
        <v>65</v>
      </c>
      <c r="D30" s="108"/>
      <c r="E30" s="67">
        <f>SUM(E24:E29)</f>
        <v>120</v>
      </c>
      <c r="F30" s="48">
        <f>SUM(F24:F29)</f>
        <v>0</v>
      </c>
      <c r="G30" s="48">
        <f>SUM(G24:G29)</f>
        <v>0</v>
      </c>
      <c r="H30" s="51">
        <f>SUM(H24:H29)</f>
        <v>0</v>
      </c>
      <c r="I30" s="13"/>
      <c r="J30" s="53"/>
    </row>
    <row r="31" spans="2:10" ht="33" customHeight="1" x14ac:dyDescent="0.3">
      <c r="B31" s="111" t="s">
        <v>23</v>
      </c>
      <c r="C31" s="100" t="s">
        <v>31</v>
      </c>
      <c r="D31" s="101"/>
      <c r="E31" s="62">
        <v>4</v>
      </c>
      <c r="F31" s="49">
        <f>IF($J31="Oui",$E31*(Paramètres!$C$7/Paramètres!$C$6),0)</f>
        <v>200</v>
      </c>
      <c r="G31" s="49">
        <f>IF($J31="Oui",$E31*(Paramètres!$C$8/Paramètres!$C$6),0)</f>
        <v>125</v>
      </c>
      <c r="H31" s="50">
        <f t="shared" ref="H31" si="7">INDEX(F31:G31,1,MATCH($C$3,F$6:G$6))</f>
        <v>200</v>
      </c>
      <c r="J31" s="55" t="s">
        <v>1</v>
      </c>
    </row>
    <row r="32" spans="2:10" ht="33" customHeight="1" x14ac:dyDescent="0.3">
      <c r="B32" s="111"/>
      <c r="C32" s="109" t="s">
        <v>32</v>
      </c>
      <c r="D32" s="115"/>
      <c r="E32" s="68">
        <v>20</v>
      </c>
      <c r="F32" s="49">
        <f>IF($J32="Oui",$E32*(Paramètres!$C$7/Paramètres!$C$6),0)</f>
        <v>0</v>
      </c>
      <c r="G32" s="49">
        <f>IF($J32="Oui",$E32*(Paramètres!$C$8/Paramètres!$C$6),0)</f>
        <v>0</v>
      </c>
      <c r="H32" s="50">
        <f t="shared" ref="H32:H33" si="8">INDEX(F32:G32,1,MATCH($C$3,F$6:G$6))</f>
        <v>0</v>
      </c>
      <c r="J32" s="57" t="s">
        <v>2</v>
      </c>
    </row>
    <row r="33" spans="2:10" ht="33" customHeight="1" x14ac:dyDescent="0.3">
      <c r="B33" s="111"/>
      <c r="C33" s="117" t="s">
        <v>33</v>
      </c>
      <c r="D33" s="118"/>
      <c r="E33" s="69">
        <v>100</v>
      </c>
      <c r="F33" s="49">
        <f>IF($J33="Oui",$E33*(Paramètres!$C$7/Paramètres!$C$6),0)</f>
        <v>0</v>
      </c>
      <c r="G33" s="49">
        <f>IF($J33="Oui",$E33*(Paramètres!$C$8/Paramètres!$C$6),0)</f>
        <v>0</v>
      </c>
      <c r="H33" s="50">
        <f t="shared" si="8"/>
        <v>0</v>
      </c>
      <c r="J33" s="58" t="s">
        <v>2</v>
      </c>
    </row>
    <row r="34" spans="2:10" ht="33" customHeight="1" x14ac:dyDescent="0.3">
      <c r="B34" s="111"/>
      <c r="C34" s="107" t="s">
        <v>35</v>
      </c>
      <c r="D34" s="108"/>
      <c r="E34" s="67">
        <f>SUM(E31:E33)</f>
        <v>124</v>
      </c>
      <c r="F34" s="48">
        <f t="shared" ref="F34:H34" si="9">SUM(F31:F33)</f>
        <v>200</v>
      </c>
      <c r="G34" s="48">
        <f t="shared" si="9"/>
        <v>125</v>
      </c>
      <c r="H34" s="51">
        <f t="shared" si="9"/>
        <v>200</v>
      </c>
      <c r="I34" s="13"/>
      <c r="J34" s="53"/>
    </row>
    <row r="35" spans="2:10" ht="33" customHeight="1" x14ac:dyDescent="0.3">
      <c r="B35" s="111" t="s">
        <v>24</v>
      </c>
      <c r="C35" s="100" t="s">
        <v>25</v>
      </c>
      <c r="D35" s="112"/>
      <c r="E35" s="70">
        <v>20</v>
      </c>
      <c r="F35" s="49">
        <f>IF($J35="Oui",$E35*(Paramètres!$C$7/Paramètres!$C$6),0)</f>
        <v>1000</v>
      </c>
      <c r="G35" s="49">
        <f>IF($J35="Oui",$E35*(Paramètres!$C$8/Paramètres!$C$6),0)</f>
        <v>625</v>
      </c>
      <c r="H35" s="50">
        <f t="shared" ref="H35" si="10">INDEX(F35:G35,1,MATCH($C$3,F$6:G$6))</f>
        <v>1000</v>
      </c>
      <c r="J35" s="55" t="s">
        <v>1</v>
      </c>
    </row>
    <row r="36" spans="2:10" ht="33" customHeight="1" x14ac:dyDescent="0.3">
      <c r="B36" s="111"/>
      <c r="C36" s="109" t="s">
        <v>26</v>
      </c>
      <c r="D36" s="110"/>
      <c r="E36" s="71">
        <v>60</v>
      </c>
      <c r="F36" s="49">
        <f>IF($J36="Oui",$E36*(Paramètres!$C$7/Paramètres!$C$6),0)</f>
        <v>0</v>
      </c>
      <c r="G36" s="49">
        <f>IF($J36="Oui",$E36*(Paramètres!$C$8/Paramètres!$C$6),0)</f>
        <v>0</v>
      </c>
      <c r="H36" s="50">
        <f t="shared" ref="H36:H39" si="11">INDEX(F36:G36,1,MATCH($C$3,F$6:G$6))</f>
        <v>0</v>
      </c>
      <c r="J36" s="57" t="s">
        <v>2</v>
      </c>
    </row>
    <row r="37" spans="2:10" ht="33" customHeight="1" x14ac:dyDescent="0.3">
      <c r="B37" s="111"/>
      <c r="C37" s="109" t="s">
        <v>28</v>
      </c>
      <c r="D37" s="110"/>
      <c r="E37" s="71">
        <v>60</v>
      </c>
      <c r="F37" s="49">
        <f>IF($J37="Oui",$E37*(Paramètres!$C$7/Paramètres!$C$6),0)</f>
        <v>0</v>
      </c>
      <c r="G37" s="49">
        <f>IF($J37="Oui",$E37*(Paramètres!$C$8/Paramètres!$C$6),0)</f>
        <v>0</v>
      </c>
      <c r="H37" s="50">
        <f t="shared" si="11"/>
        <v>0</v>
      </c>
      <c r="J37" s="57" t="s">
        <v>2</v>
      </c>
    </row>
    <row r="38" spans="2:10" ht="33" customHeight="1" x14ac:dyDescent="0.3">
      <c r="B38" s="111"/>
      <c r="C38" s="109" t="s">
        <v>27</v>
      </c>
      <c r="D38" s="110"/>
      <c r="E38" s="71">
        <v>20</v>
      </c>
      <c r="F38" s="49">
        <f>IF($J38="Oui",$E38*(Paramètres!$C$7/Paramètres!$C$6),0)</f>
        <v>0</v>
      </c>
      <c r="G38" s="49">
        <f>IF($J38="Oui",$E38*(Paramètres!$C$8/Paramètres!$C$6),0)</f>
        <v>0</v>
      </c>
      <c r="H38" s="50">
        <f t="shared" si="11"/>
        <v>0</v>
      </c>
      <c r="J38" s="57" t="s">
        <v>2</v>
      </c>
    </row>
    <row r="39" spans="2:10" ht="33" customHeight="1" x14ac:dyDescent="0.3">
      <c r="B39" s="111"/>
      <c r="C39" s="109" t="s">
        <v>29</v>
      </c>
      <c r="D39" s="110"/>
      <c r="E39" s="72">
        <v>40</v>
      </c>
      <c r="F39" s="49">
        <f>IF($J39="Oui",$E39*(Paramètres!$C$7/Paramètres!$C$6),0)</f>
        <v>0</v>
      </c>
      <c r="G39" s="49">
        <f>IF($J39="Oui",$E39*(Paramètres!$C$8/Paramètres!$C$6),0)</f>
        <v>0</v>
      </c>
      <c r="H39" s="50">
        <f t="shared" si="11"/>
        <v>0</v>
      </c>
      <c r="J39" s="58" t="s">
        <v>2</v>
      </c>
    </row>
    <row r="40" spans="2:10" ht="33" customHeight="1" x14ac:dyDescent="0.3">
      <c r="B40" s="122"/>
      <c r="C40" s="107" t="s">
        <v>34</v>
      </c>
      <c r="D40" s="108"/>
      <c r="E40" s="67">
        <f>SUM(E35:E39)</f>
        <v>200</v>
      </c>
      <c r="F40" s="48">
        <f t="shared" ref="F40:H40" si="12">SUM(F35:F39)</f>
        <v>1000</v>
      </c>
      <c r="G40" s="48">
        <f t="shared" si="12"/>
        <v>625</v>
      </c>
      <c r="H40" s="51">
        <f t="shared" si="12"/>
        <v>1000</v>
      </c>
      <c r="I40" s="13"/>
      <c r="J40"/>
    </row>
    <row r="41" spans="2:10" ht="15" thickBot="1" x14ac:dyDescent="0.35">
      <c r="B41" s="3"/>
      <c r="C41" s="3"/>
      <c r="D41" s="3"/>
      <c r="E41" s="3"/>
    </row>
    <row r="42" spans="2:10" ht="33" customHeight="1" thickTop="1" thickBot="1" x14ac:dyDescent="0.35">
      <c r="B42" s="3"/>
      <c r="C42" s="125" t="s">
        <v>44</v>
      </c>
      <c r="D42" s="126"/>
      <c r="E42" s="29"/>
      <c r="F42" s="29"/>
      <c r="G42" s="29"/>
      <c r="H42" s="102" t="str">
        <f>CONCATENATE(TRUNC(H44/1000)," 000€ - ",TRUNC(J44/1000)," 000€")</f>
        <v>7 000€ - 8 000€</v>
      </c>
      <c r="I42" s="103"/>
      <c r="J42" s="104"/>
    </row>
    <row r="43" spans="2:10" s="26" customFormat="1" ht="33" hidden="1" customHeight="1" outlineLevel="1" thickTop="1" x14ac:dyDescent="0.3">
      <c r="B43" s="24"/>
      <c r="C43" s="24"/>
      <c r="D43" s="24"/>
      <c r="E43" s="25"/>
      <c r="F43" s="25"/>
      <c r="G43" s="28" t="s">
        <v>36</v>
      </c>
      <c r="H43" s="80" t="s">
        <v>37</v>
      </c>
      <c r="I43" s="81"/>
      <c r="J43" s="82" t="s">
        <v>38</v>
      </c>
    </row>
    <row r="44" spans="2:10" s="10" customFormat="1" ht="22.5" hidden="1" customHeight="1" outlineLevel="1" x14ac:dyDescent="0.3">
      <c r="B44" s="20"/>
      <c r="C44" s="20"/>
      <c r="D44" s="20"/>
      <c r="E44" s="20"/>
      <c r="F44" s="20"/>
      <c r="G44" s="21">
        <f>SUM(H45:J50)</f>
        <v>7160</v>
      </c>
      <c r="H44" s="83">
        <f>TRUNC((G44/1000))*1000</f>
        <v>7000</v>
      </c>
      <c r="I44" s="22"/>
      <c r="J44" s="23">
        <f>IF(H44&lt;8000,H44+1000,IF(H44&lt;20000,H44+2000,H44+3000))</f>
        <v>8000</v>
      </c>
    </row>
    <row r="45" spans="2:10" ht="26.25" customHeight="1" collapsed="1" thickTop="1" x14ac:dyDescent="0.3">
      <c r="B45" s="3"/>
      <c r="C45"/>
      <c r="D45" s="98" t="s">
        <v>12</v>
      </c>
      <c r="E45" s="92"/>
      <c r="F45" s="84"/>
      <c r="G45" s="89"/>
      <c r="H45" s="127">
        <f>H10</f>
        <v>1360</v>
      </c>
      <c r="I45" s="128"/>
      <c r="J45" s="129"/>
    </row>
    <row r="46" spans="2:10" ht="26.25" customHeight="1" x14ac:dyDescent="0.3">
      <c r="B46" s="3"/>
      <c r="C46" s="3"/>
      <c r="D46" s="96" t="s">
        <v>16</v>
      </c>
      <c r="E46" s="93"/>
      <c r="F46" s="85"/>
      <c r="G46" s="90"/>
      <c r="H46" s="130">
        <f>H15</f>
        <v>3000</v>
      </c>
      <c r="I46" s="131"/>
      <c r="J46" s="132"/>
    </row>
    <row r="47" spans="2:10" ht="26.25" customHeight="1" x14ac:dyDescent="0.3">
      <c r="D47" s="96" t="s">
        <v>70</v>
      </c>
      <c r="E47" s="94"/>
      <c r="F47" s="85"/>
      <c r="G47" s="90"/>
      <c r="H47" s="130">
        <f>H23</f>
        <v>1600</v>
      </c>
      <c r="I47" s="131"/>
      <c r="J47" s="132"/>
    </row>
    <row r="48" spans="2:10" ht="26.25" customHeight="1" x14ac:dyDescent="0.3">
      <c r="D48" s="96" t="s">
        <v>47</v>
      </c>
      <c r="E48" s="94"/>
      <c r="F48" s="85"/>
      <c r="G48" s="90"/>
      <c r="H48" s="130">
        <f>H30</f>
        <v>0</v>
      </c>
      <c r="I48" s="131"/>
      <c r="J48" s="132"/>
    </row>
    <row r="49" spans="4:10" ht="26.25" customHeight="1" x14ac:dyDescent="0.3">
      <c r="D49" s="96" t="s">
        <v>23</v>
      </c>
      <c r="E49" s="94"/>
      <c r="F49" s="85"/>
      <c r="G49" s="90"/>
      <c r="H49" s="130">
        <f>H34</f>
        <v>200</v>
      </c>
      <c r="I49" s="131"/>
      <c r="J49" s="132"/>
    </row>
    <row r="50" spans="4:10" ht="26.25" customHeight="1" x14ac:dyDescent="0.3">
      <c r="D50" s="97" t="s">
        <v>24</v>
      </c>
      <c r="E50" s="95"/>
      <c r="F50" s="86"/>
      <c r="G50" s="91"/>
      <c r="H50" s="119">
        <f>H40</f>
        <v>1000</v>
      </c>
      <c r="I50" s="120"/>
      <c r="J50" s="121"/>
    </row>
  </sheetData>
  <mergeCells count="50">
    <mergeCell ref="H45:J45"/>
    <mergeCell ref="H46:J46"/>
    <mergeCell ref="H48:J48"/>
    <mergeCell ref="H49:J49"/>
    <mergeCell ref="B16:B23"/>
    <mergeCell ref="C16:D16"/>
    <mergeCell ref="C17:D17"/>
    <mergeCell ref="C18:D18"/>
    <mergeCell ref="C19:D19"/>
    <mergeCell ref="C20:D20"/>
    <mergeCell ref="C21:D21"/>
    <mergeCell ref="C22:D22"/>
    <mergeCell ref="C23:D23"/>
    <mergeCell ref="H47:J47"/>
    <mergeCell ref="H50:J50"/>
    <mergeCell ref="B35:B40"/>
    <mergeCell ref="B11:B15"/>
    <mergeCell ref="B31:B34"/>
    <mergeCell ref="C12:D12"/>
    <mergeCell ref="C13:D13"/>
    <mergeCell ref="C14:D14"/>
    <mergeCell ref="C15:D15"/>
    <mergeCell ref="C24:D24"/>
    <mergeCell ref="C25:D25"/>
    <mergeCell ref="C26:D26"/>
    <mergeCell ref="C27:D27"/>
    <mergeCell ref="C28:D28"/>
    <mergeCell ref="C33:D33"/>
    <mergeCell ref="C42:D42"/>
    <mergeCell ref="B7:B10"/>
    <mergeCell ref="C7:D7"/>
    <mergeCell ref="C8:D8"/>
    <mergeCell ref="C9:D9"/>
    <mergeCell ref="C10:D10"/>
    <mergeCell ref="L11:M11"/>
    <mergeCell ref="C11:D11"/>
    <mergeCell ref="H42:J42"/>
    <mergeCell ref="B6:D6"/>
    <mergeCell ref="C40:D40"/>
    <mergeCell ref="C37:D37"/>
    <mergeCell ref="B24:B30"/>
    <mergeCell ref="C34:D34"/>
    <mergeCell ref="C35:D35"/>
    <mergeCell ref="C36:D36"/>
    <mergeCell ref="C38:D38"/>
    <mergeCell ref="C39:D39"/>
    <mergeCell ref="C29:D29"/>
    <mergeCell ref="C30:D30"/>
    <mergeCell ref="C31:D31"/>
    <mergeCell ref="C32:D32"/>
  </mergeCells>
  <dataValidations count="6">
    <dataValidation type="list" allowBlank="1" showInputMessage="1" showErrorMessage="1" sqref="C3:D3">
      <formula1>presta</formula1>
    </dataValidation>
    <dataValidation allowBlank="1" showErrorMessage="1" sqref="C4:D4"/>
    <dataValidation allowBlank="1" sqref="J30 J34 J9:J10 J14:J15 J23 E7:H40"/>
    <dataValidation type="list" allowBlank="1" sqref="J13 J31:J33 J35:J39 J24:J29 J16:J22 J8">
      <formula1>presence</formula1>
    </dataValidation>
    <dataValidation type="list" allowBlank="1" showErrorMessage="1" errorTitle="Option obligatoire" sqref="J11:J12">
      <formula1>presence</formula1>
    </dataValidation>
    <dataValidation allowBlank="1" showErrorMessage="1" errorTitle="Option obligatoire" sqref="J7"/>
  </dataValidations>
  <hyperlinks>
    <hyperlink ref="B2" r:id="rId1" display="La Fabrique du Net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Scroll Bar 4">
              <controlPr defaultSize="0" autoPict="0">
                <anchor moveWithCells="1">
                  <from>
                    <xdr:col>2</xdr:col>
                    <xdr:colOff>22860</xdr:colOff>
                    <xdr:row>3</xdr:row>
                    <xdr:rowOff>327660</xdr:rowOff>
                  </from>
                  <to>
                    <xdr:col>2</xdr:col>
                    <xdr:colOff>1661160</xdr:colOff>
                    <xdr:row>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3"/>
  </sheetPr>
  <dimension ref="A3:A5"/>
  <sheetViews>
    <sheetView showGridLines="0" workbookViewId="0">
      <selection activeCell="H5" sqref="H5"/>
    </sheetView>
  </sheetViews>
  <sheetFormatPr baseColWidth="10" defaultRowHeight="14.4" x14ac:dyDescent="0.3"/>
  <sheetData>
    <row r="3" ht="104.25" customHeight="1" x14ac:dyDescent="0.25"/>
    <row r="5" ht="93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P15"/>
  <sheetViews>
    <sheetView showGridLines="0" zoomScale="90" zoomScaleNormal="90" zoomScalePageLayoutView="90" workbookViewId="0">
      <selection activeCell="L8" sqref="L8"/>
    </sheetView>
  </sheetViews>
  <sheetFormatPr baseColWidth="10" defaultColWidth="10.5546875" defaultRowHeight="14.4" x14ac:dyDescent="0.3"/>
  <cols>
    <col min="1" max="1" width="2.88671875" style="2" customWidth="1"/>
    <col min="2" max="2" width="27.6640625" style="2" customWidth="1"/>
    <col min="3" max="3" width="15.44140625" style="2" customWidth="1"/>
    <col min="4" max="4" width="6.44140625" style="2" customWidth="1"/>
    <col min="5" max="12" width="18" style="2" customWidth="1"/>
    <col min="13" max="16384" width="10.5546875" style="2"/>
  </cols>
  <sheetData>
    <row r="1" spans="2:16" ht="7.5" customHeight="1" x14ac:dyDescent="0.3"/>
    <row r="2" spans="2:16" ht="30" customHeight="1" x14ac:dyDescent="0.3"/>
    <row r="3" spans="2:16" ht="6" customHeight="1" x14ac:dyDescent="0.3"/>
    <row r="4" spans="2:16" ht="2.25" customHeight="1" x14ac:dyDescent="0.3"/>
    <row r="5" spans="2:16" ht="22.5" customHeight="1" x14ac:dyDescent="0.3">
      <c r="B5" s="133" t="s">
        <v>0</v>
      </c>
      <c r="C5" s="134"/>
      <c r="E5" s="136" t="s">
        <v>42</v>
      </c>
      <c r="F5" s="136"/>
      <c r="G5" s="136" t="s">
        <v>22</v>
      </c>
      <c r="H5" s="136"/>
      <c r="I5" s="133" t="s">
        <v>17</v>
      </c>
      <c r="J5" s="134"/>
      <c r="K5" s="133" t="s">
        <v>22</v>
      </c>
      <c r="L5" s="134"/>
      <c r="N5" s="133" t="s">
        <v>41</v>
      </c>
      <c r="O5" s="133"/>
      <c r="P5" s="135"/>
    </row>
    <row r="6" spans="2:16" ht="21" customHeight="1" x14ac:dyDescent="0.3">
      <c r="B6" s="30" t="s">
        <v>6</v>
      </c>
      <c r="C6" s="6">
        <v>8</v>
      </c>
      <c r="E6" s="31" t="s">
        <v>61</v>
      </c>
      <c r="F6" s="32" t="s">
        <v>64</v>
      </c>
      <c r="G6" s="31" t="s">
        <v>60</v>
      </c>
      <c r="H6" s="32" t="s">
        <v>64</v>
      </c>
      <c r="I6" s="31" t="s">
        <v>61</v>
      </c>
      <c r="J6" s="32" t="s">
        <v>64</v>
      </c>
      <c r="K6" s="137" t="s">
        <v>9</v>
      </c>
      <c r="L6" s="32" t="s">
        <v>10</v>
      </c>
      <c r="N6" s="31" t="s">
        <v>8</v>
      </c>
      <c r="O6" s="32" t="s">
        <v>62</v>
      </c>
      <c r="P6" s="33" t="s">
        <v>15</v>
      </c>
    </row>
    <row r="7" spans="2:16" ht="21" customHeight="1" x14ac:dyDescent="0.3">
      <c r="B7" s="30" t="s">
        <v>4</v>
      </c>
      <c r="C7" s="4">
        <v>400</v>
      </c>
      <c r="E7" s="34">
        <v>100</v>
      </c>
      <c r="F7" s="35">
        <v>15</v>
      </c>
      <c r="G7" s="34">
        <v>100</v>
      </c>
      <c r="H7" s="35">
        <v>30</v>
      </c>
      <c r="I7" s="34">
        <v>100</v>
      </c>
      <c r="J7" s="35">
        <v>20</v>
      </c>
      <c r="K7" s="138">
        <v>0.2</v>
      </c>
      <c r="L7" s="139">
        <v>0.15</v>
      </c>
      <c r="N7" s="34" t="s">
        <v>9</v>
      </c>
      <c r="O7" s="35">
        <v>5</v>
      </c>
      <c r="P7" s="36" t="s">
        <v>1</v>
      </c>
    </row>
    <row r="8" spans="2:16" ht="21" customHeight="1" x14ac:dyDescent="0.3">
      <c r="B8" s="30" t="s">
        <v>5</v>
      </c>
      <c r="C8" s="4">
        <v>250</v>
      </c>
      <c r="E8" s="34">
        <v>1000</v>
      </c>
      <c r="F8" s="35">
        <v>30</v>
      </c>
      <c r="G8" s="34">
        <v>1000</v>
      </c>
      <c r="H8" s="35">
        <v>60</v>
      </c>
      <c r="I8" s="34">
        <v>1000</v>
      </c>
      <c r="J8" s="35">
        <v>40</v>
      </c>
      <c r="K8" s="34"/>
      <c r="L8" s="35"/>
      <c r="N8" s="34" t="s">
        <v>10</v>
      </c>
      <c r="O8" s="35">
        <v>10</v>
      </c>
      <c r="P8" s="36" t="s">
        <v>2</v>
      </c>
    </row>
    <row r="9" spans="2:16" ht="21" customHeight="1" x14ac:dyDescent="0.3">
      <c r="E9" s="34">
        <v>5000</v>
      </c>
      <c r="F9" s="35">
        <v>40</v>
      </c>
      <c r="G9" s="34">
        <v>5000</v>
      </c>
      <c r="H9" s="35">
        <v>80</v>
      </c>
      <c r="I9" s="34">
        <v>5000</v>
      </c>
      <c r="J9" s="35">
        <v>60</v>
      </c>
      <c r="K9" s="34"/>
      <c r="L9" s="35"/>
      <c r="N9" s="34"/>
      <c r="O9" s="35">
        <v>20</v>
      </c>
      <c r="P9" s="36"/>
    </row>
    <row r="10" spans="2:16" ht="21" customHeight="1" x14ac:dyDescent="0.3">
      <c r="E10" s="34"/>
      <c r="F10" s="35">
        <v>60</v>
      </c>
      <c r="G10" s="34"/>
      <c r="H10" s="35">
        <v>100</v>
      </c>
      <c r="I10" s="34"/>
      <c r="J10" s="35">
        <v>80</v>
      </c>
      <c r="K10" s="34"/>
      <c r="L10" s="35"/>
      <c r="N10" s="34"/>
      <c r="O10" s="35">
        <v>50</v>
      </c>
      <c r="P10" s="36"/>
    </row>
    <row r="11" spans="2:16" ht="21" customHeight="1" x14ac:dyDescent="0.3">
      <c r="E11"/>
      <c r="F11"/>
      <c r="N11" s="34"/>
      <c r="O11" s="35">
        <v>100</v>
      </c>
      <c r="P11" s="36"/>
    </row>
    <row r="12" spans="2:16" ht="21" customHeight="1" x14ac:dyDescent="0.3">
      <c r="E12"/>
      <c r="F12"/>
      <c r="N12" s="34"/>
      <c r="O12" s="35">
        <v>200</v>
      </c>
      <c r="P12" s="36"/>
    </row>
    <row r="13" spans="2:16" ht="21" customHeight="1" x14ac:dyDescent="0.3">
      <c r="E13"/>
      <c r="F13"/>
      <c r="N13" s="34"/>
      <c r="O13" s="35">
        <v>500</v>
      </c>
      <c r="P13" s="36"/>
    </row>
    <row r="14" spans="2:16" ht="21" customHeight="1" x14ac:dyDescent="0.3">
      <c r="E14"/>
      <c r="F14"/>
      <c r="N14" s="34"/>
      <c r="O14" s="37">
        <v>1000</v>
      </c>
      <c r="P14" s="36"/>
    </row>
    <row r="15" spans="2:16" x14ac:dyDescent="0.3">
      <c r="E15"/>
      <c r="F15"/>
      <c r="N15" s="34"/>
      <c r="O15" s="37">
        <v>5000</v>
      </c>
      <c r="P15" s="36"/>
    </row>
  </sheetData>
  <mergeCells count="6">
    <mergeCell ref="K5:L5"/>
    <mergeCell ref="B5:C5"/>
    <mergeCell ref="N5:P5"/>
    <mergeCell ref="E5:F5"/>
    <mergeCell ref="G5:H5"/>
    <mergeCell ref="I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Calcul Budget</vt:lpstr>
      <vt:lpstr>  </vt:lpstr>
      <vt:lpstr>Paramètres</vt:lpstr>
      <vt:lpstr>nb_pages</vt:lpstr>
      <vt:lpstr>note</vt:lpstr>
      <vt:lpstr>presence</vt:lpstr>
      <vt:lpstr>presta</vt:lpstr>
      <vt:lpstr>Score_act</vt:lpstr>
      <vt:lpstr>score_cms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Parfait</dc:creator>
  <cp:lastModifiedBy>Yassine Hamou Tahra</cp:lastModifiedBy>
  <dcterms:created xsi:type="dcterms:W3CDTF">2010-10-27T16:55:03Z</dcterms:created>
  <dcterms:modified xsi:type="dcterms:W3CDTF">2015-06-10T14:58:10Z</dcterms:modified>
</cp:coreProperties>
</file>